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codeName="ThisWorkbook"/>
  <mc:AlternateContent xmlns:mc="http://schemas.openxmlformats.org/markup-compatibility/2006">
    <mc:Choice Requires="x15">
      <x15ac:absPath xmlns:x15ac="http://schemas.microsoft.com/office/spreadsheetml/2010/11/ac" url="C:\Users\ccarlisl\Downloads\"/>
    </mc:Choice>
  </mc:AlternateContent>
  <xr:revisionPtr revIDLastSave="0" documentId="8_{13897B70-9434-4AA8-9E38-E0E3AED3BDF2}" xr6:coauthVersionLast="47" xr6:coauthVersionMax="47" xr10:uidLastSave="{00000000-0000-0000-0000-000000000000}"/>
  <bookViews>
    <workbookView xWindow="-108" yWindow="-108" windowWidth="23256" windowHeight="13896" tabRatio="870" xr2:uid="{1526671F-C8AE-4472-B594-67D0B1E9B8FA}"/>
  </bookViews>
  <sheets>
    <sheet name="COVER" sheetId="60" r:id="rId1"/>
    <sheet name="ABOUT" sheetId="48" r:id="rId2"/>
    <sheet name="CONTENTS" sheetId="63" r:id="rId3"/>
    <sheet name="1. Operational" sheetId="73" r:id="rId4"/>
    <sheet name="2. Environmental" sheetId="72" r:id="rId5"/>
    <sheet name="3. Governance" sheetId="74" r:id="rId6"/>
    <sheet name="4. Employment and Training" sheetId="80" r:id="rId7"/>
    <sheet name="5. Safety" sheetId="68" r:id="rId8"/>
    <sheet name="6. Communities and Human Rights" sheetId="70" r:id="rId9"/>
    <sheet name="7. Supply Chain" sheetId="69" r:id="rId10"/>
    <sheet name="8. GRI Index" sheetId="9" r:id="rId11"/>
    <sheet name="9. Key Corporate Policies Plans" sheetId="59" r:id="rId12"/>
    <sheet name="Basis of Preparations AGN" sheetId="58" r:id="rId13"/>
    <sheet name="Basis of Preparations DBP" sheetId="79" r:id="rId14"/>
    <sheet name="Basis of Preparations MGN" sheetId="78" r:id="rId15"/>
    <sheet name="Assurance Statement DBP" sheetId="81" r:id="rId16"/>
    <sheet name="Assurance Statement AGN" sheetId="54" r:id="rId17"/>
    <sheet name="Assurance Statement MGN" sheetId="83" r:id="rId18"/>
  </sheets>
  <definedNames>
    <definedName name="OK" localSheetId="3" hidden="1">{"analyst",#N/A,FALSE,"Result";"Index",#N/A,FALSE,"Index";"asx1",#N/A,FALSE,"ASX1";"asx2",#N/A,FALSE,"ASX2";"Review",#N/A,FALSE,"Review";"Analyst",#N/A,FALSE,"Analyst"}</definedName>
    <definedName name="OK" localSheetId="4" hidden="1">{"analyst",#N/A,FALSE,"Result";"Index",#N/A,FALSE,"Index";"asx1",#N/A,FALSE,"ASX1";"asx2",#N/A,FALSE,"ASX2";"Review",#N/A,FALSE,"Review";"Analyst",#N/A,FALSE,"Analyst"}</definedName>
    <definedName name="OK" localSheetId="5" hidden="1">{"analyst",#N/A,FALSE,"Result";"Index",#N/A,FALSE,"Index";"asx1",#N/A,FALSE,"ASX1";"asx2",#N/A,FALSE,"ASX2";"Review",#N/A,FALSE,"Review";"Analyst",#N/A,FALSE,"Analyst"}</definedName>
    <definedName name="OK" localSheetId="6" hidden="1">{"analyst",#N/A,FALSE,"Result";"Index",#N/A,FALSE,"Index";"asx1",#N/A,FALSE,"ASX1";"asx2",#N/A,FALSE,"ASX2";"Review",#N/A,FALSE,"Review";"Analyst",#N/A,FALSE,"Analyst"}</definedName>
    <definedName name="OK" localSheetId="7" hidden="1">{"analyst",#N/A,FALSE,"Result";"Index",#N/A,FALSE,"Index";"asx1",#N/A,FALSE,"ASX1";"asx2",#N/A,FALSE,"ASX2";"Review",#N/A,FALSE,"Review";"Analyst",#N/A,FALSE,"Analyst"}</definedName>
    <definedName name="OK" localSheetId="8" hidden="1">{"analyst",#N/A,FALSE,"Result";"Index",#N/A,FALSE,"Index";"asx1",#N/A,FALSE,"ASX1";"asx2",#N/A,FALSE,"ASX2";"Review",#N/A,FALSE,"Review";"Analyst",#N/A,FALSE,"Analyst"}</definedName>
    <definedName name="OK" localSheetId="9" hidden="1">{"analyst",#N/A,FALSE,"Result";"Index",#N/A,FALSE,"Index";"asx1",#N/A,FALSE,"ASX1";"asx2",#N/A,FALSE,"ASX2";"Review",#N/A,FALSE,"Review";"Analyst",#N/A,FALSE,"Analyst"}</definedName>
    <definedName name="OK" localSheetId="10" hidden="1">{"analyst",#N/A,FALSE,"Result";"Index",#N/A,FALSE,"Index";"asx1",#N/A,FALSE,"ASX1";"asx2",#N/A,FALSE,"ASX2";"Review",#N/A,FALSE,"Review";"Analyst",#N/A,FALSE,"Analyst"}</definedName>
    <definedName name="OK" localSheetId="1" hidden="1">{"analyst",#N/A,FALSE,"Result";"Index",#N/A,FALSE,"Index";"asx1",#N/A,FALSE,"ASX1";"asx2",#N/A,FALSE,"ASX2";"Review",#N/A,FALSE,"Review";"Analyst",#N/A,FALSE,"Analyst"}</definedName>
    <definedName name="OK" localSheetId="2" hidden="1">{"analyst",#N/A,FALSE,"Result";"Index",#N/A,FALSE,"Index";"asx1",#N/A,FALSE,"ASX1";"asx2",#N/A,FALSE,"ASX2";"Review",#N/A,FALSE,"Review";"Analyst",#N/A,FALSE,"Analyst"}</definedName>
    <definedName name="OK" hidden="1">{"analyst",#N/A,FALSE,"Result";"Index",#N/A,FALSE,"Index";"asx1",#N/A,FALSE,"ASX1";"asx2",#N/A,FALSE,"ASX2";"Review",#N/A,FALSE,"Review";"Analyst",#N/A,FALSE,"Analyst"}</definedName>
    <definedName name="OK_1" localSheetId="3" hidden="1">{"analyst",#N/A,FALSE,"Result";"Index",#N/A,FALSE,"Index";"asx1",#N/A,FALSE,"ASX1";"asx2",#N/A,FALSE,"ASX2";"Review",#N/A,FALSE,"Review";"Analyst",#N/A,FALSE,"Analyst"}</definedName>
    <definedName name="OK_1" localSheetId="4" hidden="1">{"analyst",#N/A,FALSE,"Result";"Index",#N/A,FALSE,"Index";"asx1",#N/A,FALSE,"ASX1";"asx2",#N/A,FALSE,"ASX2";"Review",#N/A,FALSE,"Review";"Analyst",#N/A,FALSE,"Analyst"}</definedName>
    <definedName name="OK_1" localSheetId="5" hidden="1">{"analyst",#N/A,FALSE,"Result";"Index",#N/A,FALSE,"Index";"asx1",#N/A,FALSE,"ASX1";"asx2",#N/A,FALSE,"ASX2";"Review",#N/A,FALSE,"Review";"Analyst",#N/A,FALSE,"Analyst"}</definedName>
    <definedName name="OK_1" localSheetId="6" hidden="1">{"analyst",#N/A,FALSE,"Result";"Index",#N/A,FALSE,"Index";"asx1",#N/A,FALSE,"ASX1";"asx2",#N/A,FALSE,"ASX2";"Review",#N/A,FALSE,"Review";"Analyst",#N/A,FALSE,"Analyst"}</definedName>
    <definedName name="OK_1" localSheetId="7" hidden="1">{"analyst",#N/A,FALSE,"Result";"Index",#N/A,FALSE,"Index";"asx1",#N/A,FALSE,"ASX1";"asx2",#N/A,FALSE,"ASX2";"Review",#N/A,FALSE,"Review";"Analyst",#N/A,FALSE,"Analyst"}</definedName>
    <definedName name="OK_1" localSheetId="8" hidden="1">{"analyst",#N/A,FALSE,"Result";"Index",#N/A,FALSE,"Index";"asx1",#N/A,FALSE,"ASX1";"asx2",#N/A,FALSE,"ASX2";"Review",#N/A,FALSE,"Review";"Analyst",#N/A,FALSE,"Analyst"}</definedName>
    <definedName name="OK_1" localSheetId="9" hidden="1">{"analyst",#N/A,FALSE,"Result";"Index",#N/A,FALSE,"Index";"asx1",#N/A,FALSE,"ASX1";"asx2",#N/A,FALSE,"ASX2";"Review",#N/A,FALSE,"Review";"Analyst",#N/A,FALSE,"Analyst"}</definedName>
    <definedName name="OK_1" localSheetId="10" hidden="1">{"analyst",#N/A,FALSE,"Result";"Index",#N/A,FALSE,"Index";"asx1",#N/A,FALSE,"ASX1";"asx2",#N/A,FALSE,"ASX2";"Review",#N/A,FALSE,"Review";"Analyst",#N/A,FALSE,"Analyst"}</definedName>
    <definedName name="OK_1" localSheetId="1" hidden="1">{"analyst",#N/A,FALSE,"Result";"Index",#N/A,FALSE,"Index";"asx1",#N/A,FALSE,"ASX1";"asx2",#N/A,FALSE,"ASX2";"Review",#N/A,FALSE,"Review";"Analyst",#N/A,FALSE,"Analyst"}</definedName>
    <definedName name="OK_1" localSheetId="2" hidden="1">{"analyst",#N/A,FALSE,"Result";"Index",#N/A,FALSE,"Index";"asx1",#N/A,FALSE,"ASX1";"asx2",#N/A,FALSE,"ASX2";"Review",#N/A,FALSE,"Review";"Analyst",#N/A,FALSE,"Analyst"}</definedName>
    <definedName name="OK_1" hidden="1">{"analyst",#N/A,FALSE,"Result";"Index",#N/A,FALSE,"Index";"asx1",#N/A,FALSE,"ASX1";"asx2",#N/A,FALSE,"ASX2";"Review",#N/A,FALSE,"Review";"Analyst",#N/A,FALSE,"Analyst"}</definedName>
    <definedName name="_xlnm.Print_Area" localSheetId="3">'1. Operational'!$A$1:$K$126</definedName>
    <definedName name="_xlnm.Print_Area" localSheetId="4">'2. Environmental'!$A$1:$A$4</definedName>
    <definedName name="_xlnm.Print_Area" localSheetId="5">'3. Governance'!$A$1:$A$4</definedName>
    <definedName name="_xlnm.Print_Area" localSheetId="7">'5. Safety'!$A$1:$A$4</definedName>
    <definedName name="_xlnm.Print_Area" localSheetId="8">'6. Communities and Human Rights'!$A$1:$A$4</definedName>
    <definedName name="_xlnm.Print_Area" localSheetId="9">'7. Supply Chain'!$A$1:$A$4</definedName>
    <definedName name="_xlnm.Print_Area" localSheetId="1">ABOUT!$A$1:$A$36</definedName>
    <definedName name="_xlnm.Print_Area" localSheetId="2">CONTENTS!$A$1:$A$3</definedName>
    <definedName name="U" hidden="1">{"ResultsSummaryNew",#N/A,FALSE,"ASX QTR";"Index",#N/A,FALSE,"ASX Ind";"ASXNew",#N/A,FALSE,"ASX QTR"}</definedName>
    <definedName name="vsdf" localSheetId="3" hidden="1">{"ResultsSummaryNew",#N/A,FALSE,"ASX QTR";"Index",#N/A,FALSE,"ASX Ind";"ASXNew",#N/A,FALSE,"ASX QTR"}</definedName>
    <definedName name="vsdf" localSheetId="4" hidden="1">{"ResultsSummaryNew",#N/A,FALSE,"ASX QTR";"Index",#N/A,FALSE,"ASX Ind";"ASXNew",#N/A,FALSE,"ASX QTR"}</definedName>
    <definedName name="vsdf" localSheetId="5" hidden="1">{"ResultsSummaryNew",#N/A,FALSE,"ASX QTR";"Index",#N/A,FALSE,"ASX Ind";"ASXNew",#N/A,FALSE,"ASX QTR"}</definedName>
    <definedName name="vsdf" localSheetId="6" hidden="1">{"ResultsSummaryNew",#N/A,FALSE,"ASX QTR";"Index",#N/A,FALSE,"ASX Ind";"ASXNew",#N/A,FALSE,"ASX QTR"}</definedName>
    <definedName name="vsdf" localSheetId="7" hidden="1">{"ResultsSummaryNew",#N/A,FALSE,"ASX QTR";"Index",#N/A,FALSE,"ASX Ind";"ASXNew",#N/A,FALSE,"ASX QTR"}</definedName>
    <definedName name="vsdf" localSheetId="8" hidden="1">{"ResultsSummaryNew",#N/A,FALSE,"ASX QTR";"Index",#N/A,FALSE,"ASX Ind";"ASXNew",#N/A,FALSE,"ASX QTR"}</definedName>
    <definedName name="vsdf" localSheetId="9" hidden="1">{"ResultsSummaryNew",#N/A,FALSE,"ASX QTR";"Index",#N/A,FALSE,"ASX Ind";"ASXNew",#N/A,FALSE,"ASX QTR"}</definedName>
    <definedName name="vsdf" localSheetId="10" hidden="1">{"ResultsSummaryNew",#N/A,FALSE,"ASX QTR";"Index",#N/A,FALSE,"ASX Ind";"ASXNew",#N/A,FALSE,"ASX QTR"}</definedName>
    <definedName name="vsdf" localSheetId="1" hidden="1">{"ResultsSummaryNew",#N/A,FALSE,"ASX QTR";"Index",#N/A,FALSE,"ASX Ind";"ASXNew",#N/A,FALSE,"ASX QTR"}</definedName>
    <definedName name="vsdf" localSheetId="2" hidden="1">{"ResultsSummaryNew",#N/A,FALSE,"ASX QTR";"Index",#N/A,FALSE,"ASX Ind";"ASXNew",#N/A,FALSE,"ASX QTR"}</definedName>
    <definedName name="vsdf" hidden="1">{"ResultsSummaryNew",#N/A,FALSE,"ASX QTR";"Index",#N/A,FALSE,"ASX Ind";"ASXNew",#N/A,FALSE,"ASX QTR"}</definedName>
    <definedName name="vsdf_1" localSheetId="3" hidden="1">{"ResultsSummaryNew",#N/A,FALSE,"ASX QTR";"Index",#N/A,FALSE,"ASX Ind";"ASXNew",#N/A,FALSE,"ASX QTR"}</definedName>
    <definedName name="vsdf_1" localSheetId="4" hidden="1">{"ResultsSummaryNew",#N/A,FALSE,"ASX QTR";"Index",#N/A,FALSE,"ASX Ind";"ASXNew",#N/A,FALSE,"ASX QTR"}</definedName>
    <definedName name="vsdf_1" localSheetId="5" hidden="1">{"ResultsSummaryNew",#N/A,FALSE,"ASX QTR";"Index",#N/A,FALSE,"ASX Ind";"ASXNew",#N/A,FALSE,"ASX QTR"}</definedName>
    <definedName name="vsdf_1" localSheetId="6" hidden="1">{"ResultsSummaryNew",#N/A,FALSE,"ASX QTR";"Index",#N/A,FALSE,"ASX Ind";"ASXNew",#N/A,FALSE,"ASX QTR"}</definedName>
    <definedName name="vsdf_1" localSheetId="7" hidden="1">{"ResultsSummaryNew",#N/A,FALSE,"ASX QTR";"Index",#N/A,FALSE,"ASX Ind";"ASXNew",#N/A,FALSE,"ASX QTR"}</definedName>
    <definedName name="vsdf_1" localSheetId="8" hidden="1">{"ResultsSummaryNew",#N/A,FALSE,"ASX QTR";"Index",#N/A,FALSE,"ASX Ind";"ASXNew",#N/A,FALSE,"ASX QTR"}</definedName>
    <definedName name="vsdf_1" localSheetId="9" hidden="1">{"ResultsSummaryNew",#N/A,FALSE,"ASX QTR";"Index",#N/A,FALSE,"ASX Ind";"ASXNew",#N/A,FALSE,"ASX QTR"}</definedName>
    <definedName name="vsdf_1" localSheetId="10" hidden="1">{"ResultsSummaryNew",#N/A,FALSE,"ASX QTR";"Index",#N/A,FALSE,"ASX Ind";"ASXNew",#N/A,FALSE,"ASX QTR"}</definedName>
    <definedName name="vsdf_1" localSheetId="1" hidden="1">{"ResultsSummaryNew",#N/A,FALSE,"ASX QTR";"Index",#N/A,FALSE,"ASX Ind";"ASXNew",#N/A,FALSE,"ASX QTR"}</definedName>
    <definedName name="vsdf_1" localSheetId="2" hidden="1">{"ResultsSummaryNew",#N/A,FALSE,"ASX QTR";"Index",#N/A,FALSE,"ASX Ind";"ASXNew",#N/A,FALSE,"ASX QTR"}</definedName>
    <definedName name="vsdf_1" hidden="1">{"ResultsSummaryNew",#N/A,FALSE,"ASX QTR";"Index",#N/A,FALSE,"ASX Ind";"ASXNew",#N/A,FALSE,"ASX QTR"}</definedName>
    <definedName name="wrn.aaPressRelease." localSheetId="3" hidden="1">{"ResultsSummaryNew",#N/A,FALSE,"ASX QTR";"Index",#N/A,FALSE,"ASX Ind";"ASXNew",#N/A,FALSE,"ASX QTR"}</definedName>
    <definedName name="wrn.aaPressRelease." localSheetId="4" hidden="1">{"ResultsSummaryNew",#N/A,FALSE,"ASX QTR";"Index",#N/A,FALSE,"ASX Ind";"ASXNew",#N/A,FALSE,"ASX QTR"}</definedName>
    <definedName name="wrn.aaPressRelease." localSheetId="5" hidden="1">{"ResultsSummaryNew",#N/A,FALSE,"ASX QTR";"Index",#N/A,FALSE,"ASX Ind";"ASXNew",#N/A,FALSE,"ASX QTR"}</definedName>
    <definedName name="wrn.aaPressRelease." localSheetId="6" hidden="1">{"ResultsSummaryNew",#N/A,FALSE,"ASX QTR";"Index",#N/A,FALSE,"ASX Ind";"ASXNew",#N/A,FALSE,"ASX QTR"}</definedName>
    <definedName name="wrn.aaPressRelease." localSheetId="7" hidden="1">{"ResultsSummaryNew",#N/A,FALSE,"ASX QTR";"Index",#N/A,FALSE,"ASX Ind";"ASXNew",#N/A,FALSE,"ASX QTR"}</definedName>
    <definedName name="wrn.aaPressRelease." localSheetId="8" hidden="1">{"ResultsSummaryNew",#N/A,FALSE,"ASX QTR";"Index",#N/A,FALSE,"ASX Ind";"ASXNew",#N/A,FALSE,"ASX QTR"}</definedName>
    <definedName name="wrn.aaPressRelease." localSheetId="9" hidden="1">{"ResultsSummaryNew",#N/A,FALSE,"ASX QTR";"Index",#N/A,FALSE,"ASX Ind";"ASXNew",#N/A,FALSE,"ASX QTR"}</definedName>
    <definedName name="wrn.aaPressRelease." localSheetId="10" hidden="1">{"ResultsSummaryNew",#N/A,FALSE,"ASX QTR";"Index",#N/A,FALSE,"ASX Ind";"ASXNew",#N/A,FALSE,"ASX QTR"}</definedName>
    <definedName name="wrn.aaPressRelease." localSheetId="1" hidden="1">{"ResultsSummaryNew",#N/A,FALSE,"ASX QTR";"Index",#N/A,FALSE,"ASX Ind";"ASXNew",#N/A,FALSE,"ASX QTR"}</definedName>
    <definedName name="wrn.aaPressRelease." localSheetId="2" hidden="1">{"ResultsSummaryNew",#N/A,FALSE,"ASX QTR";"Index",#N/A,FALSE,"ASX Ind";"ASXNew",#N/A,FALSE,"ASX QTR"}</definedName>
    <definedName name="wrn.aaPressRelease." hidden="1">{"ResultsSummaryNew",#N/A,FALSE,"ASX QTR";"Index",#N/A,FALSE,"ASX Ind";"ASXNew",#N/A,FALSE,"ASX QTR"}</definedName>
    <definedName name="wrn.aaPressRelease._1" localSheetId="3" hidden="1">{"ResultsSummaryNew",#N/A,FALSE,"ASX QTR";"Index",#N/A,FALSE,"ASX Ind";"ASXNew",#N/A,FALSE,"ASX QTR"}</definedName>
    <definedName name="wrn.aaPressRelease._1" localSheetId="4" hidden="1">{"ResultsSummaryNew",#N/A,FALSE,"ASX QTR";"Index",#N/A,FALSE,"ASX Ind";"ASXNew",#N/A,FALSE,"ASX QTR"}</definedName>
    <definedName name="wrn.aaPressRelease._1" localSheetId="5" hidden="1">{"ResultsSummaryNew",#N/A,FALSE,"ASX QTR";"Index",#N/A,FALSE,"ASX Ind";"ASXNew",#N/A,FALSE,"ASX QTR"}</definedName>
    <definedName name="wrn.aaPressRelease._1" localSheetId="6" hidden="1">{"ResultsSummaryNew",#N/A,FALSE,"ASX QTR";"Index",#N/A,FALSE,"ASX Ind";"ASXNew",#N/A,FALSE,"ASX QTR"}</definedName>
    <definedName name="wrn.aaPressRelease._1" localSheetId="7" hidden="1">{"ResultsSummaryNew",#N/A,FALSE,"ASX QTR";"Index",#N/A,FALSE,"ASX Ind";"ASXNew",#N/A,FALSE,"ASX QTR"}</definedName>
    <definedName name="wrn.aaPressRelease._1" localSheetId="8" hidden="1">{"ResultsSummaryNew",#N/A,FALSE,"ASX QTR";"Index",#N/A,FALSE,"ASX Ind";"ASXNew",#N/A,FALSE,"ASX QTR"}</definedName>
    <definedName name="wrn.aaPressRelease._1" localSheetId="9" hidden="1">{"ResultsSummaryNew",#N/A,FALSE,"ASX QTR";"Index",#N/A,FALSE,"ASX Ind";"ASXNew",#N/A,FALSE,"ASX QTR"}</definedName>
    <definedName name="wrn.aaPressRelease._1" localSheetId="10" hidden="1">{"ResultsSummaryNew",#N/A,FALSE,"ASX QTR";"Index",#N/A,FALSE,"ASX Ind";"ASXNew",#N/A,FALSE,"ASX QTR"}</definedName>
    <definedName name="wrn.aaPressRelease._1" localSheetId="1" hidden="1">{"ResultsSummaryNew",#N/A,FALSE,"ASX QTR";"Index",#N/A,FALSE,"ASX Ind";"ASXNew",#N/A,FALSE,"ASX QTR"}</definedName>
    <definedName name="wrn.aaPressRelease._1" localSheetId="2" hidden="1">{"ResultsSummaryNew",#N/A,FALSE,"ASX QTR";"Index",#N/A,FALSE,"ASX Ind";"ASXNew",#N/A,FALSE,"ASX QTR"}</definedName>
    <definedName name="wrn.aaPressRelease._1" hidden="1">{"ResultsSummaryNew",#N/A,FALSE,"ASX QTR";"Index",#N/A,FALSE,"ASX Ind";"ASXNew",#N/A,FALSE,"ASX QTR"}</definedName>
    <definedName name="wrn.Accounts." localSheetId="3" hidden="1">{"BSPLCF",#N/A,FALSE,"BS, PL, Cash flow";"BSPLCF_CONTD",#N/A,FALSE,"BS,PL,CF_contd"}</definedName>
    <definedName name="wrn.Accounts." localSheetId="4" hidden="1">{"BSPLCF",#N/A,FALSE,"BS, PL, Cash flow";"BSPLCF_CONTD",#N/A,FALSE,"BS,PL,CF_contd"}</definedName>
    <definedName name="wrn.Accounts." localSheetId="5" hidden="1">{"BSPLCF",#N/A,FALSE,"BS, PL, Cash flow";"BSPLCF_CONTD",#N/A,FALSE,"BS,PL,CF_contd"}</definedName>
    <definedName name="wrn.Accounts." localSheetId="6" hidden="1">{"BSPLCF",#N/A,FALSE,"BS, PL, Cash flow";"BSPLCF_CONTD",#N/A,FALSE,"BS,PL,CF_contd"}</definedName>
    <definedName name="wrn.Accounts." localSheetId="7" hidden="1">{"BSPLCF",#N/A,FALSE,"BS, PL, Cash flow";"BSPLCF_CONTD",#N/A,FALSE,"BS,PL,CF_contd"}</definedName>
    <definedName name="wrn.Accounts." localSheetId="8" hidden="1">{"BSPLCF",#N/A,FALSE,"BS, PL, Cash flow";"BSPLCF_CONTD",#N/A,FALSE,"BS,PL,CF_contd"}</definedName>
    <definedName name="wrn.Accounts." localSheetId="9" hidden="1">{"BSPLCF",#N/A,FALSE,"BS, PL, Cash flow";"BSPLCF_CONTD",#N/A,FALSE,"BS,PL,CF_contd"}</definedName>
    <definedName name="wrn.Accounts." localSheetId="10" hidden="1">{"BSPLCF",#N/A,FALSE,"BS, PL, Cash flow";"BSPLCF_CONTD",#N/A,FALSE,"BS,PL,CF_contd"}</definedName>
    <definedName name="wrn.Accounts." localSheetId="1" hidden="1">{"BSPLCF",#N/A,FALSE,"BS, PL, Cash flow";"BSPLCF_CONTD",#N/A,FALSE,"BS,PL,CF_contd"}</definedName>
    <definedName name="wrn.Accounts." localSheetId="2" hidden="1">{"BSPLCF",#N/A,FALSE,"BS, PL, Cash flow";"BSPLCF_CONTD",#N/A,FALSE,"BS,PL,CF_contd"}</definedName>
    <definedName name="wrn.Accounts." hidden="1">{"BSPLCF",#N/A,FALSE,"BS, PL, Cash flow";"BSPLCF_CONTD",#N/A,FALSE,"BS,PL,CF_contd"}</definedName>
    <definedName name="wrn.Accounts._1" localSheetId="3" hidden="1">{"BSPLCF",#N/A,FALSE,"BS, PL, Cash flow";"BSPLCF_CONTD",#N/A,FALSE,"BS,PL,CF_contd"}</definedName>
    <definedName name="wrn.Accounts._1" localSheetId="4" hidden="1">{"BSPLCF",#N/A,FALSE,"BS, PL, Cash flow";"BSPLCF_CONTD",#N/A,FALSE,"BS,PL,CF_contd"}</definedName>
    <definedName name="wrn.Accounts._1" localSheetId="5" hidden="1">{"BSPLCF",#N/A,FALSE,"BS, PL, Cash flow";"BSPLCF_CONTD",#N/A,FALSE,"BS,PL,CF_contd"}</definedName>
    <definedName name="wrn.Accounts._1" localSheetId="6" hidden="1">{"BSPLCF",#N/A,FALSE,"BS, PL, Cash flow";"BSPLCF_CONTD",#N/A,FALSE,"BS,PL,CF_contd"}</definedName>
    <definedName name="wrn.Accounts._1" localSheetId="7" hidden="1">{"BSPLCF",#N/A,FALSE,"BS, PL, Cash flow";"BSPLCF_CONTD",#N/A,FALSE,"BS,PL,CF_contd"}</definedName>
    <definedName name="wrn.Accounts._1" localSheetId="8" hidden="1">{"BSPLCF",#N/A,FALSE,"BS, PL, Cash flow";"BSPLCF_CONTD",#N/A,FALSE,"BS,PL,CF_contd"}</definedName>
    <definedName name="wrn.Accounts._1" localSheetId="9" hidden="1">{"BSPLCF",#N/A,FALSE,"BS, PL, Cash flow";"BSPLCF_CONTD",#N/A,FALSE,"BS,PL,CF_contd"}</definedName>
    <definedName name="wrn.Accounts._1" localSheetId="10" hidden="1">{"BSPLCF",#N/A,FALSE,"BS, PL, Cash flow";"BSPLCF_CONTD",#N/A,FALSE,"BS,PL,CF_contd"}</definedName>
    <definedName name="wrn.Accounts._1" localSheetId="1" hidden="1">{"BSPLCF",#N/A,FALSE,"BS, PL, Cash flow";"BSPLCF_CONTD",#N/A,FALSE,"BS,PL,CF_contd"}</definedName>
    <definedName name="wrn.Accounts._1" localSheetId="2" hidden="1">{"BSPLCF",#N/A,FALSE,"BS, PL, Cash flow";"BSPLCF_CONTD",#N/A,FALSE,"BS,PL,CF_contd"}</definedName>
    <definedName name="wrn.Accounts._1" hidden="1">{"BSPLCF",#N/A,FALSE,"BS, PL, Cash flow";"BSPLCF_CONTD",#N/A,FALSE,"BS,PL,CF_contd"}</definedName>
    <definedName name="wrn.PressRelease." localSheetId="3" hidden="1">{"analyst",#N/A,FALSE,"Result";"Index",#N/A,FALSE,"Index";"asx1",#N/A,FALSE,"ASX1";"asx2",#N/A,FALSE,"ASX2";"Review",#N/A,FALSE,"Review";"Analyst",#N/A,FALSE,"Analyst"}</definedName>
    <definedName name="wrn.PressRelease." localSheetId="4" hidden="1">{"analyst",#N/A,FALSE,"Result";"Index",#N/A,FALSE,"Index";"asx1",#N/A,FALSE,"ASX1";"asx2",#N/A,FALSE,"ASX2";"Review",#N/A,FALSE,"Review";"Analyst",#N/A,FALSE,"Analyst"}</definedName>
    <definedName name="wrn.PressRelease." localSheetId="5" hidden="1">{"analyst",#N/A,FALSE,"Result";"Index",#N/A,FALSE,"Index";"asx1",#N/A,FALSE,"ASX1";"asx2",#N/A,FALSE,"ASX2";"Review",#N/A,FALSE,"Review";"Analyst",#N/A,FALSE,"Analyst"}</definedName>
    <definedName name="wrn.PressRelease." localSheetId="6" hidden="1">{"analyst",#N/A,FALSE,"Result";"Index",#N/A,FALSE,"Index";"asx1",#N/A,FALSE,"ASX1";"asx2",#N/A,FALSE,"ASX2";"Review",#N/A,FALSE,"Review";"Analyst",#N/A,FALSE,"Analyst"}</definedName>
    <definedName name="wrn.PressRelease." localSheetId="7" hidden="1">{"analyst",#N/A,FALSE,"Result";"Index",#N/A,FALSE,"Index";"asx1",#N/A,FALSE,"ASX1";"asx2",#N/A,FALSE,"ASX2";"Review",#N/A,FALSE,"Review";"Analyst",#N/A,FALSE,"Analyst"}</definedName>
    <definedName name="wrn.PressRelease." localSheetId="8" hidden="1">{"analyst",#N/A,FALSE,"Result";"Index",#N/A,FALSE,"Index";"asx1",#N/A,FALSE,"ASX1";"asx2",#N/A,FALSE,"ASX2";"Review",#N/A,FALSE,"Review";"Analyst",#N/A,FALSE,"Analyst"}</definedName>
    <definedName name="wrn.PressRelease." localSheetId="9" hidden="1">{"analyst",#N/A,FALSE,"Result";"Index",#N/A,FALSE,"Index";"asx1",#N/A,FALSE,"ASX1";"asx2",#N/A,FALSE,"ASX2";"Review",#N/A,FALSE,"Review";"Analyst",#N/A,FALSE,"Analyst"}</definedName>
    <definedName name="wrn.PressRelease." localSheetId="10" hidden="1">{"analyst",#N/A,FALSE,"Result";"Index",#N/A,FALSE,"Index";"asx1",#N/A,FALSE,"ASX1";"asx2",#N/A,FALSE,"ASX2";"Review",#N/A,FALSE,"Review";"Analyst",#N/A,FALSE,"Analyst"}</definedName>
    <definedName name="wrn.PressRelease." localSheetId="1" hidden="1">{"analyst",#N/A,FALSE,"Result";"Index",#N/A,FALSE,"Index";"asx1",#N/A,FALSE,"ASX1";"asx2",#N/A,FALSE,"ASX2";"Review",#N/A,FALSE,"Review";"Analyst",#N/A,FALSE,"Analyst"}</definedName>
    <definedName name="wrn.PressRelease." localSheetId="2" hidden="1">{"analyst",#N/A,FALSE,"Result";"Index",#N/A,FALSE,"Index";"asx1",#N/A,FALSE,"ASX1";"asx2",#N/A,FALSE,"ASX2";"Review",#N/A,FALSE,"Review";"Analyst",#N/A,FALSE,"Analyst"}</definedName>
    <definedName name="wrn.PressRelease." hidden="1">{"analyst",#N/A,FALSE,"Result";"Index",#N/A,FALSE,"Index";"asx1",#N/A,FALSE,"ASX1";"asx2",#N/A,FALSE,"ASX2";"Review",#N/A,FALSE,"Review";"Analyst",#N/A,FALSE,"Analyst"}</definedName>
    <definedName name="wrn.PressRelease._1" localSheetId="3" hidden="1">{"analyst",#N/A,FALSE,"Result";"Index",#N/A,FALSE,"Index";"asx1",#N/A,FALSE,"ASX1";"asx2",#N/A,FALSE,"ASX2";"Review",#N/A,FALSE,"Review";"Analyst",#N/A,FALSE,"Analyst"}</definedName>
    <definedName name="wrn.PressRelease._1" localSheetId="4" hidden="1">{"analyst",#N/A,FALSE,"Result";"Index",#N/A,FALSE,"Index";"asx1",#N/A,FALSE,"ASX1";"asx2",#N/A,FALSE,"ASX2";"Review",#N/A,FALSE,"Review";"Analyst",#N/A,FALSE,"Analyst"}</definedName>
    <definedName name="wrn.PressRelease._1" localSheetId="5" hidden="1">{"analyst",#N/A,FALSE,"Result";"Index",#N/A,FALSE,"Index";"asx1",#N/A,FALSE,"ASX1";"asx2",#N/A,FALSE,"ASX2";"Review",#N/A,FALSE,"Review";"Analyst",#N/A,FALSE,"Analyst"}</definedName>
    <definedName name="wrn.PressRelease._1" localSheetId="6" hidden="1">{"analyst",#N/A,FALSE,"Result";"Index",#N/A,FALSE,"Index";"asx1",#N/A,FALSE,"ASX1";"asx2",#N/A,FALSE,"ASX2";"Review",#N/A,FALSE,"Review";"Analyst",#N/A,FALSE,"Analyst"}</definedName>
    <definedName name="wrn.PressRelease._1" localSheetId="7" hidden="1">{"analyst",#N/A,FALSE,"Result";"Index",#N/A,FALSE,"Index";"asx1",#N/A,FALSE,"ASX1";"asx2",#N/A,FALSE,"ASX2";"Review",#N/A,FALSE,"Review";"Analyst",#N/A,FALSE,"Analyst"}</definedName>
    <definedName name="wrn.PressRelease._1" localSheetId="8" hidden="1">{"analyst",#N/A,FALSE,"Result";"Index",#N/A,FALSE,"Index";"asx1",#N/A,FALSE,"ASX1";"asx2",#N/A,FALSE,"ASX2";"Review",#N/A,FALSE,"Review";"Analyst",#N/A,FALSE,"Analyst"}</definedName>
    <definedName name="wrn.PressRelease._1" localSheetId="9" hidden="1">{"analyst",#N/A,FALSE,"Result";"Index",#N/A,FALSE,"Index";"asx1",#N/A,FALSE,"ASX1";"asx2",#N/A,FALSE,"ASX2";"Review",#N/A,FALSE,"Review";"Analyst",#N/A,FALSE,"Analyst"}</definedName>
    <definedName name="wrn.PressRelease._1" localSheetId="10" hidden="1">{"analyst",#N/A,FALSE,"Result";"Index",#N/A,FALSE,"Index";"asx1",#N/A,FALSE,"ASX1";"asx2",#N/A,FALSE,"ASX2";"Review",#N/A,FALSE,"Review";"Analyst",#N/A,FALSE,"Analyst"}</definedName>
    <definedName name="wrn.PressRelease._1" localSheetId="1" hidden="1">{"analyst",#N/A,FALSE,"Result";"Index",#N/A,FALSE,"Index";"asx1",#N/A,FALSE,"ASX1";"asx2",#N/A,FALSE,"ASX2";"Review",#N/A,FALSE,"Review";"Analyst",#N/A,FALSE,"Analyst"}</definedName>
    <definedName name="wrn.PressRelease._1" localSheetId="2" hidden="1">{"analyst",#N/A,FALSE,"Result";"Index",#N/A,FALSE,"Index";"asx1",#N/A,FALSE,"ASX1";"asx2",#N/A,FALSE,"ASX2";"Review",#N/A,FALSE,"Review";"Analyst",#N/A,FALSE,"Analyst"}</definedName>
    <definedName name="wrn.PressRelease._1" hidden="1">{"analyst",#N/A,FALSE,"Result";"Index",#N/A,FALSE,"Index";"asx1",#N/A,FALSE,"ASX1";"asx2",#N/A,FALSE,"ASX2";"Review",#N/A,FALSE,"Review";"Analyst",#N/A,FALSE,"Analyst"}</definedName>
    <definedName name="Ye" hidden="1">{"analyst",#N/A,FALSE,"Result";"Index",#N/A,FALSE,"Index";"asx1",#N/A,FALSE,"ASX1";"asx2",#N/A,FALSE,"ASX2";"Review",#N/A,FALSE,"Review";"Analyst",#N/A,FALSE,"Analyst"}</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71" i="73" l="1"/>
  <c r="D71" i="73"/>
  <c r="G106" i="73"/>
  <c r="F106" i="73"/>
  <c r="E106" i="73"/>
  <c r="D106" i="73"/>
  <c r="E98" i="73"/>
  <c r="F98" i="73"/>
  <c r="G98" i="73"/>
  <c r="D98" i="73"/>
  <c r="D25" i="72"/>
  <c r="D21" i="72"/>
  <c r="D16" i="72"/>
  <c r="D11" i="72"/>
  <c r="E99" i="73"/>
  <c r="G71" i="73"/>
  <c r="F71" i="73"/>
  <c r="G75" i="73"/>
  <c r="F75" i="73"/>
  <c r="E75" i="73"/>
  <c r="D48" i="72"/>
  <c r="D23" i="72" l="1"/>
  <c r="D24" i="72"/>
  <c r="D84" i="73" l="1"/>
  <c r="D99" i="73" s="1"/>
  <c r="E17" i="73"/>
  <c r="G27" i="80"/>
  <c r="F27" i="80"/>
  <c r="F44" i="73"/>
  <c r="D82" i="73"/>
  <c r="D97" i="73" s="1"/>
  <c r="E21" i="73"/>
  <c r="D21" i="73"/>
  <c r="D147" i="80" l="1"/>
  <c r="D110" i="80"/>
  <c r="D73" i="80"/>
  <c r="D27" i="80"/>
  <c r="D52" i="80"/>
  <c r="D102" i="73"/>
  <c r="D105" i="73" s="1"/>
  <c r="D109" i="73" s="1"/>
  <c r="D84" i="80"/>
  <c r="F99" i="73"/>
  <c r="D75" i="73" l="1"/>
  <c r="D16" i="73"/>
  <c r="E16" i="73" s="1"/>
  <c r="D13" i="73"/>
  <c r="E13" i="73" s="1"/>
  <c r="D15" i="73"/>
  <c r="E15" i="73" s="1"/>
  <c r="E14" i="73"/>
  <c r="E18" i="73" l="1"/>
  <c r="D57" i="73"/>
  <c r="D56" i="73"/>
  <c r="D55" i="73"/>
  <c r="D53" i="73"/>
  <c r="D54" i="68"/>
  <c r="E267" i="80"/>
  <c r="D267" i="80"/>
  <c r="E248" i="80"/>
  <c r="D248" i="80"/>
  <c r="E27" i="80"/>
  <c r="E52" i="80"/>
  <c r="D118" i="73"/>
  <c r="D26" i="69"/>
  <c r="D17" i="69"/>
  <c r="D12" i="70"/>
  <c r="D306" i="80"/>
  <c r="D302" i="80"/>
  <c r="D298" i="80"/>
  <c r="D285" i="80"/>
  <c r="D280" i="80"/>
  <c r="D275" i="80"/>
  <c r="D263" i="80"/>
  <c r="D259" i="80"/>
  <c r="D255" i="80"/>
  <c r="D243" i="80"/>
  <c r="D238" i="80"/>
  <c r="D233" i="80"/>
  <c r="D38" i="74"/>
  <c r="D40" i="72"/>
  <c r="D107" i="73"/>
  <c r="D108" i="73" s="1"/>
  <c r="D61" i="73"/>
  <c r="D51" i="73"/>
  <c r="D44" i="73"/>
  <c r="D37" i="73"/>
  <c r="D29" i="73"/>
  <c r="D18" i="73"/>
  <c r="D22" i="73" s="1"/>
  <c r="E11" i="73"/>
  <c r="F18" i="73"/>
  <c r="F21" i="73"/>
  <c r="E29" i="73"/>
  <c r="E37" i="73"/>
  <c r="E44" i="73"/>
  <c r="E51" i="73"/>
  <c r="E58" i="73"/>
  <c r="E61" i="73"/>
  <c r="E97" i="73"/>
  <c r="E105" i="73"/>
  <c r="E107" i="73"/>
  <c r="E108" i="73" s="1"/>
  <c r="F78" i="73"/>
  <c r="F22" i="73" l="1"/>
  <c r="E22" i="73"/>
  <c r="E62" i="73"/>
  <c r="D58" i="73"/>
  <c r="D62" i="73" s="1"/>
  <c r="D291" i="80"/>
  <c r="D311" i="80"/>
  <c r="E109" i="73"/>
  <c r="F12" i="70"/>
  <c r="E12" i="70"/>
  <c r="F97" i="73" l="1"/>
  <c r="G102" i="73"/>
  <c r="G78" i="73" s="1"/>
  <c r="F105" i="73"/>
  <c r="E17" i="69"/>
  <c r="E48" i="72" l="1"/>
  <c r="G285" i="80" l="1"/>
  <c r="G280" i="80"/>
  <c r="G275" i="80"/>
  <c r="E38" i="74" l="1"/>
  <c r="G45" i="72" l="1"/>
  <c r="F45" i="72"/>
  <c r="E40" i="72" l="1"/>
  <c r="G107" i="73" l="1"/>
  <c r="F107" i="73"/>
  <c r="F108" i="73" s="1"/>
  <c r="G99" i="73"/>
  <c r="G97" i="73"/>
  <c r="E26" i="69"/>
  <c r="G108" i="73" l="1"/>
  <c r="G105" i="73"/>
  <c r="G109" i="73" s="1"/>
  <c r="E280" i="80"/>
  <c r="E298" i="80" l="1"/>
  <c r="F298" i="80"/>
  <c r="G298" i="80"/>
  <c r="E302" i="80"/>
  <c r="F302" i="80"/>
  <c r="G302" i="80"/>
  <c r="E306" i="80"/>
  <c r="F306" i="80"/>
  <c r="G306" i="80"/>
  <c r="E275" i="80"/>
  <c r="F275" i="80"/>
  <c r="F280" i="80"/>
  <c r="E285" i="80"/>
  <c r="F285" i="80"/>
  <c r="E255" i="80"/>
  <c r="F255" i="80"/>
  <c r="G255" i="80"/>
  <c r="E259" i="80"/>
  <c r="F259" i="80"/>
  <c r="G259" i="80"/>
  <c r="E263" i="80"/>
  <c r="F263" i="80"/>
  <c r="G263" i="80"/>
  <c r="E233" i="80"/>
  <c r="F233" i="80"/>
  <c r="G233" i="80"/>
  <c r="E238" i="80"/>
  <c r="F238" i="80"/>
  <c r="G238" i="80"/>
  <c r="E243" i="80"/>
  <c r="F243" i="80"/>
  <c r="G243" i="80"/>
  <c r="E147" i="80"/>
  <c r="F147" i="80"/>
  <c r="F201" i="80" s="1"/>
  <c r="F167" i="80" s="1"/>
  <c r="G147" i="80"/>
  <c r="G201" i="80" s="1"/>
  <c r="G167" i="80" s="1"/>
  <c r="E85" i="80"/>
  <c r="F85" i="80"/>
  <c r="E93" i="80"/>
  <c r="F93" i="80"/>
  <c r="E101" i="80"/>
  <c r="F101" i="80"/>
  <c r="G60" i="80"/>
  <c r="G64" i="80"/>
  <c r="G68" i="80"/>
  <c r="E73" i="80"/>
  <c r="F36" i="80"/>
  <c r="F41" i="80"/>
  <c r="F64" i="80" s="1"/>
  <c r="F68" i="80"/>
  <c r="G52" i="80"/>
  <c r="F60" i="80" l="1"/>
  <c r="F73" i="80" s="1"/>
  <c r="F52" i="80"/>
  <c r="E291" i="80"/>
  <c r="F291" i="80"/>
  <c r="G291" i="80"/>
  <c r="E110" i="80"/>
  <c r="G311" i="80"/>
  <c r="F311" i="80"/>
  <c r="G73" i="80"/>
  <c r="F110" i="80"/>
  <c r="E311" i="80"/>
  <c r="G11" i="73"/>
  <c r="F109" i="73" l="1"/>
  <c r="G24" i="72" l="1"/>
  <c r="G23" i="72"/>
  <c r="F24" i="72"/>
  <c r="F23" i="72"/>
  <c r="E24" i="72"/>
  <c r="E23" i="72"/>
  <c r="E21" i="72"/>
  <c r="E16" i="72"/>
  <c r="E11" i="72"/>
  <c r="G17" i="69"/>
  <c r="F17" i="69"/>
  <c r="F38" i="74"/>
  <c r="G21" i="72" l="1"/>
  <c r="F21" i="72"/>
  <c r="G11" i="72"/>
  <c r="F11" i="72"/>
  <c r="G37" i="73" l="1"/>
  <c r="F37" i="73"/>
  <c r="F29" i="73" l="1"/>
  <c r="G29" i="73"/>
  <c r="G33" i="72" l="1"/>
  <c r="F33" i="72"/>
  <c r="G32" i="72"/>
  <c r="F32" i="72"/>
  <c r="G61" i="73"/>
  <c r="F61" i="73"/>
  <c r="G58" i="73"/>
  <c r="F58" i="73"/>
  <c r="G51" i="73"/>
  <c r="F51" i="73"/>
  <c r="K21" i="73"/>
  <c r="J21" i="73"/>
  <c r="I21" i="73"/>
  <c r="H21" i="73"/>
  <c r="G21" i="73"/>
  <c r="K18" i="73"/>
  <c r="J18" i="73"/>
  <c r="I18" i="73"/>
  <c r="H18" i="73"/>
  <c r="G18" i="73"/>
  <c r="K11" i="73"/>
  <c r="I11" i="73"/>
  <c r="F40" i="72" l="1"/>
  <c r="J22" i="73"/>
  <c r="K22" i="73"/>
  <c r="G22" i="73"/>
  <c r="H22" i="73"/>
  <c r="G40" i="72"/>
  <c r="G62" i="73"/>
  <c r="F62" i="73"/>
  <c r="I22" i="73"/>
</calcChain>
</file>

<file path=xl/sharedStrings.xml><?xml version="1.0" encoding="utf-8"?>
<sst xmlns="http://schemas.openxmlformats.org/spreadsheetml/2006/main" count="2201" uniqueCount="981">
  <si>
    <t>Version 2 | Updated 7 April 2026 | See 'About' tab for change history</t>
  </si>
  <si>
    <t>Australian Gas Infrastructure Group ESG Data Book</t>
  </si>
  <si>
    <t>VERSION 2: Updated 7 April 2026. Updates include: Operational, Table 6, 2025 Looping Pipelines length updated to 1,238km (previously 1530km); Governance, Table 1, AGIG totals added; Governance, Table 1, footnote added providing further detail on changes between 2024 and 2025 totals</t>
  </si>
  <si>
    <t>About Australian Gas Infrastructure Group</t>
  </si>
  <si>
    <t>Australian Gas Infrastructure Group (AGIG) is one of Australia's largest gas infrastructure businesses. AGIG comprises three entities:</t>
  </si>
  <si>
    <r>
      <rPr>
        <sz val="9"/>
        <color rgb="FF00A3E0"/>
        <rFont val="Tahoma"/>
        <family val="2"/>
      </rPr>
      <t>•</t>
    </r>
    <r>
      <rPr>
        <sz val="9"/>
        <color theme="1"/>
        <rFont val="Tahoma"/>
        <family val="2"/>
      </rPr>
      <t xml:space="preserve"> </t>
    </r>
  </si>
  <si>
    <t>Dampier to Bunbury Pipeline (DBP) owns and operates Western Australia’s principal gas transmission system the Dampier to Bunbury Natural Gas Pipeline (DBNGP). The Australian Gas Infrastructure Developments (AGID) operates unregulated transmission pipelines, gas processing, storage and small quantities of native gas production in Western Australia and the Northern Territory.</t>
  </si>
  <si>
    <t>Multinet Gas Networks (MGN) owns gas distribution infrastructure in Victoria.</t>
  </si>
  <si>
    <t xml:space="preserve">Australian Gas Network Holdings (AGNH) and it's entities owns gas infrastructure (distribution and transmission pipelines) in Victoria, South Australia, Queensland, New South Wales and the Northern Territory. It also owns and operates two renewable hydrogen production facilities, Hydrogen Park South Australia and Hydrogen Park Gladstone, with a third facility, Hydrogen Park Murray Valley, under construction in Victoria. </t>
  </si>
  <si>
    <t>AGI O&amp;M Services Pty Ltd (AGI O&amp;M) maintains and operates distribution assets and third party infrastructure, not all metrics are available for AGI O&amp;M in 2025.</t>
  </si>
  <si>
    <t>About AGIG Environmental, Social and Governance Reporting</t>
  </si>
  <si>
    <t xml:space="preserve">This Data Book is part of AGIG's Environmental, Social and Governance (ESG) reporting suite, which demonstrates our commitment to transparency and disclosure. </t>
  </si>
  <si>
    <t>The AGIG ESG reporting suite comprises our:</t>
  </si>
  <si>
    <t>2025 AGIG ESG Report</t>
  </si>
  <si>
    <t>2025 ESG Data Book</t>
  </si>
  <si>
    <t>2025 Sustainability Report (available on the Australian Securities and Investment Commission (ASIC) webpage)</t>
  </si>
  <si>
    <t>2025 Community Impact Report</t>
  </si>
  <si>
    <t>Our reporting follows the guidance of:</t>
  </si>
  <si>
    <t>the Global Reporting Initiative (GRI) Standards (see Tab 8)</t>
  </si>
  <si>
    <t>general industry standards</t>
  </si>
  <si>
    <t>Our reporting is aligned to seven of the 17 Sustainable Development Goals (SDG) and these are outlined in our progress to targets in the 2025 ESG Report. Our emissions are calculated from our annual reporting under the National Greenhouse and Energy Reporting Act (2007).</t>
  </si>
  <si>
    <t>We engaged PwC (AGN) and Deloitte (DBP and MGN) to undertake Limited Assurance over the 2025 ESG Report and Data Book for selected metrics related to the period 1 January to 31 December 2025. Our Assurance providers have been aligned to the Financial Audit providers ahead of ASRS requirements next year. The full details of the process, scope of assurance and outcome are detailed in the individual entity Assurance Tab.</t>
  </si>
  <si>
    <t>Reporting Boundaries/Disclaimer</t>
  </si>
  <si>
    <r>
      <t xml:space="preserve">The scope of this Report includes AGIG entities (as outlined in </t>
    </r>
    <r>
      <rPr>
        <i/>
        <sz val="9"/>
        <color theme="1"/>
        <rFont val="Tahoma"/>
        <family val="2"/>
      </rPr>
      <t>About Australian Gas Infrastructure Group</t>
    </r>
    <r>
      <rPr>
        <sz val="9"/>
        <color theme="1"/>
        <rFont val="Tahoma"/>
        <family val="2"/>
      </rPr>
      <t>), its wholly owned subsidiaries and joint ventures which it operates, unless otherwise noted. This Report focuses on performance and activities from 1 January to 31 December 2025.</t>
    </r>
  </si>
  <si>
    <t>This Data Book and the information contained within is for general information only and should not be taken, read or relied upon as anything other than general information.</t>
  </si>
  <si>
    <t>About our 2025 ESG Data Book</t>
  </si>
  <si>
    <t xml:space="preserve">This performance data reflects the annual disclosure of our sustainability performance at operations and joint ventures where AGIG is the majority owner and operator. </t>
  </si>
  <si>
    <t>Development projects have not been included within the data disclosed unless clearly specified.</t>
  </si>
  <si>
    <t>About our Data</t>
  </si>
  <si>
    <t>About the data: figures, rounding, and restatements.</t>
  </si>
  <si>
    <t>Currencies: All financial figures are quoted in AUD dollars unless otherwise noted.</t>
  </si>
  <si>
    <t>Rounding: Some figures and percentages may not add up to the total figure or 100 percent due to rounding.</t>
  </si>
  <si>
    <t xml:space="preserve">Restatements: Any restatements of this data set will be noted in italics with an explanation for the restatement.  </t>
  </si>
  <si>
    <t>Providing Feedback</t>
  </si>
  <si>
    <t xml:space="preserve">We welcome feedback on this data set, our Environmental, Social and Governance report or any other aspect of our ESG performance. </t>
  </si>
  <si>
    <t>For more information or to provide feedback, please contact sustainability@agig.com.au</t>
  </si>
  <si>
    <t>Table of Contents</t>
  </si>
  <si>
    <t>1. Operational Data</t>
  </si>
  <si>
    <t>2. Environmental Data</t>
  </si>
  <si>
    <t>3. Governance Data</t>
  </si>
  <si>
    <t>4. Employment and Training Data</t>
  </si>
  <si>
    <t>5. Safety Data</t>
  </si>
  <si>
    <t>6. Community and Human Rights Data</t>
  </si>
  <si>
    <t>7. Supply Chain Data</t>
  </si>
  <si>
    <t xml:space="preserve">8. GRI Index </t>
  </si>
  <si>
    <t>9. Key Corporate Policies and Plans</t>
  </si>
  <si>
    <t>Basis of Preparations DBP</t>
  </si>
  <si>
    <t>Basis of Preparations AGN</t>
  </si>
  <si>
    <t>Basis of Preparations MGN</t>
  </si>
  <si>
    <t>Assurance Statement DBP</t>
  </si>
  <si>
    <t>Assurance Statement AGN</t>
  </si>
  <si>
    <t>Assurance Statement MGN</t>
  </si>
  <si>
    <t>Back to Contents</t>
  </si>
  <si>
    <t>Table 1:  Gas Delivered</t>
  </si>
  <si>
    <t>Unit</t>
  </si>
  <si>
    <t>&lt;10TJ</t>
  </si>
  <si>
    <t xml:space="preserve">Total </t>
  </si>
  <si>
    <t>DBP</t>
  </si>
  <si>
    <r>
      <t>Western Australia</t>
    </r>
    <r>
      <rPr>
        <vertAlign val="superscript"/>
        <sz val="9"/>
        <color theme="1"/>
        <rFont val="Tahoma"/>
        <family val="2"/>
      </rPr>
      <t>1</t>
    </r>
  </si>
  <si>
    <t>TJ</t>
  </si>
  <si>
    <t>-</t>
  </si>
  <si>
    <r>
      <t>Northern Territory</t>
    </r>
    <r>
      <rPr>
        <vertAlign val="superscript"/>
        <sz val="9"/>
        <color theme="1"/>
        <rFont val="Tahoma"/>
        <family val="2"/>
      </rPr>
      <t>2</t>
    </r>
  </si>
  <si>
    <t>Total DBP</t>
  </si>
  <si>
    <t>AGN</t>
  </si>
  <si>
    <t xml:space="preserve">Victoria </t>
  </si>
  <si>
    <t>South Australia</t>
  </si>
  <si>
    <t>Queensland</t>
  </si>
  <si>
    <t>New South Wales</t>
  </si>
  <si>
    <t>Northern Territory</t>
  </si>
  <si>
    <t>Total AGN</t>
  </si>
  <si>
    <t>MGN</t>
  </si>
  <si>
    <t>Total MGN</t>
  </si>
  <si>
    <t>Total AGIG</t>
  </si>
  <si>
    <r>
      <rPr>
        <vertAlign val="superscript"/>
        <sz val="8"/>
        <color theme="1"/>
        <rFont val="Tahoma"/>
        <family val="2"/>
      </rPr>
      <t>1</t>
    </r>
    <r>
      <rPr>
        <sz val="8"/>
        <color theme="1"/>
        <rFont val="Tahoma"/>
        <family val="2"/>
      </rPr>
      <t xml:space="preserve"> Metric includes the DBNGP and the Pluto North-West Interconnector.</t>
    </r>
  </si>
  <si>
    <r>
      <rPr>
        <vertAlign val="superscript"/>
        <sz val="8"/>
        <color theme="1"/>
        <rFont val="Tahoma"/>
        <family val="2"/>
      </rPr>
      <t>2</t>
    </r>
    <r>
      <rPr>
        <sz val="8"/>
        <color theme="1"/>
        <rFont val="Tahoma"/>
        <family val="2"/>
      </rPr>
      <t xml:space="preserve"> 2021 data includes Western Australia and Northern Territory.</t>
    </r>
  </si>
  <si>
    <t>Table 2: Gas Storage Capacity (Reservoir Capacity)</t>
  </si>
  <si>
    <t>PJ</t>
  </si>
  <si>
    <r>
      <rPr>
        <vertAlign val="superscript"/>
        <sz val="8"/>
        <color theme="1"/>
        <rFont val="Tahoma"/>
        <family val="2"/>
      </rPr>
      <t>1</t>
    </r>
    <r>
      <rPr>
        <sz val="8"/>
        <color theme="1"/>
        <rFont val="Tahoma"/>
        <family val="2"/>
      </rPr>
      <t xml:space="preserve"> Physical storage limit, actual storage levels vary over the year</t>
    </r>
  </si>
  <si>
    <r>
      <rPr>
        <vertAlign val="superscript"/>
        <sz val="8"/>
        <color theme="1"/>
        <rFont val="Tahoma"/>
        <family val="2"/>
      </rPr>
      <t>2</t>
    </r>
    <r>
      <rPr>
        <sz val="8"/>
        <color theme="1"/>
        <rFont val="Tahoma"/>
        <family val="2"/>
      </rPr>
      <t xml:space="preserve"> In 2025, we reduced the availablility of storage due to maintenance requirements related to work being undertaken nearby.</t>
    </r>
  </si>
  <si>
    <t>Table 3: Renewable Hydrogen Production</t>
  </si>
  <si>
    <r>
      <t>South Australia</t>
    </r>
    <r>
      <rPr>
        <vertAlign val="superscript"/>
        <sz val="9"/>
        <color theme="1"/>
        <rFont val="Tahoma"/>
        <family val="2"/>
      </rPr>
      <t>1</t>
    </r>
  </si>
  <si>
    <t>kg</t>
  </si>
  <si>
    <r>
      <t>Queensland</t>
    </r>
    <r>
      <rPr>
        <vertAlign val="superscript"/>
        <sz val="9"/>
        <color theme="1"/>
        <rFont val="Tahoma"/>
        <family val="2"/>
      </rPr>
      <t>2</t>
    </r>
  </si>
  <si>
    <r>
      <rPr>
        <vertAlign val="superscript"/>
        <sz val="8"/>
        <color rgb="FF000000"/>
        <rFont val="Tahoma"/>
      </rPr>
      <t>1</t>
    </r>
    <r>
      <rPr>
        <sz val="8"/>
        <color rgb="FF000000"/>
        <rFont val="Tahoma"/>
      </rPr>
      <t xml:space="preserve"> Renewable hydrogen at HyP SA is produced using water and renewable electricity. Electricity is purchased from the grid and AGN purchases GreenPower Large Scale Generation
  Certificates which are surrendered as required to ensure that the electricity used is renewable. Production data produced does not include hydrogen produced during commissioning 
  activities in 2021.</t>
    </r>
  </si>
  <si>
    <r>
      <rPr>
        <vertAlign val="superscript"/>
        <sz val="8"/>
        <color theme="1"/>
        <rFont val="Tahoma"/>
        <family val="2"/>
      </rPr>
      <t>2</t>
    </r>
    <r>
      <rPr>
        <sz val="8"/>
        <color theme="1"/>
        <rFont val="Tahoma"/>
        <family val="2"/>
      </rPr>
      <t xml:space="preserve"> Production commenced in November 2024.</t>
    </r>
  </si>
  <si>
    <t>Table 4: Natural Gas Production</t>
  </si>
  <si>
    <t>Western Australia</t>
  </si>
  <si>
    <t>N/A</t>
  </si>
  <si>
    <t>Native gas production commenced in 2023.</t>
  </si>
  <si>
    <t>Table 5: Customer/Shipper Numbers</t>
  </si>
  <si>
    <t>Western Australia (Shippers)</t>
  </si>
  <si>
    <t>#</t>
  </si>
  <si>
    <t>Victoria</t>
  </si>
  <si>
    <t xml:space="preserve">Table 6: Asset Length </t>
  </si>
  <si>
    <r>
      <rPr>
        <sz val="9"/>
        <color rgb="FF000000"/>
        <rFont val="Tahoma"/>
        <family val="2"/>
      </rPr>
      <t>Transmission Pipeline</t>
    </r>
    <r>
      <rPr>
        <vertAlign val="superscript"/>
        <sz val="9"/>
        <color rgb="FF000000"/>
        <rFont val="Tahoma"/>
        <family val="2"/>
      </rPr>
      <t>1</t>
    </r>
  </si>
  <si>
    <t>km</t>
  </si>
  <si>
    <r>
      <t xml:space="preserve">1,530 </t>
    </r>
    <r>
      <rPr>
        <vertAlign val="superscript"/>
        <sz val="9"/>
        <color theme="1"/>
        <rFont val="Tahoma"/>
        <family val="2"/>
      </rPr>
      <t>1</t>
    </r>
  </si>
  <si>
    <t>Looping Pipelines</t>
  </si>
  <si>
    <t>Lateral Pipelines</t>
  </si>
  <si>
    <r>
      <t xml:space="preserve">301 </t>
    </r>
    <r>
      <rPr>
        <vertAlign val="superscript"/>
        <sz val="9"/>
        <color theme="1"/>
        <rFont val="Tahoma"/>
        <family val="2"/>
      </rPr>
      <t>1</t>
    </r>
  </si>
  <si>
    <t>Subtotal</t>
  </si>
  <si>
    <t>Other Pipelines</t>
  </si>
  <si>
    <r>
      <t>506</t>
    </r>
    <r>
      <rPr>
        <vertAlign val="superscript"/>
        <sz val="9"/>
        <color theme="1"/>
        <rFont val="Tahoma"/>
        <family val="2"/>
      </rPr>
      <t xml:space="preserve"> 1</t>
    </r>
  </si>
  <si>
    <r>
      <t>NT Tanami</t>
    </r>
    <r>
      <rPr>
        <vertAlign val="superscript"/>
        <sz val="9"/>
        <color rgb="FF000000"/>
        <rFont val="Tahoma"/>
        <family val="2"/>
      </rPr>
      <t>2</t>
    </r>
  </si>
  <si>
    <t xml:space="preserve">Total Distribution Mains </t>
  </si>
  <si>
    <t xml:space="preserve">   including Replacement Mains</t>
  </si>
  <si>
    <r>
      <rPr>
        <sz val="9"/>
        <color rgb="FF000000"/>
        <rFont val="Tahoma"/>
        <family val="2"/>
      </rPr>
      <t>Transmission Pipeline</t>
    </r>
    <r>
      <rPr>
        <vertAlign val="superscript"/>
        <sz val="9"/>
        <color rgb="FF000000"/>
        <rFont val="Tahoma"/>
        <family val="2"/>
      </rPr>
      <t>3</t>
    </r>
  </si>
  <si>
    <t>Transmission Pipeline</t>
  </si>
  <si>
    <r>
      <t>Transmission Pipeline</t>
    </r>
    <r>
      <rPr>
        <vertAlign val="superscript"/>
        <sz val="9"/>
        <color theme="1"/>
        <rFont val="Tahoma"/>
        <family val="2"/>
      </rPr>
      <t>2</t>
    </r>
  </si>
  <si>
    <t>Total AGN Distribution Length</t>
  </si>
  <si>
    <t>Total AGN Replacement Length</t>
  </si>
  <si>
    <r>
      <rPr>
        <b/>
        <sz val="9"/>
        <color rgb="FF000000"/>
        <rFont val="Tahoma"/>
        <family val="2"/>
      </rPr>
      <t>Total AGN Transmission Length</t>
    </r>
    <r>
      <rPr>
        <b/>
        <vertAlign val="superscript"/>
        <sz val="9"/>
        <color rgb="FF000000"/>
        <rFont val="Tahoma"/>
        <family val="2"/>
      </rPr>
      <t>2</t>
    </r>
  </si>
  <si>
    <t>Total MGN Distribution Length</t>
  </si>
  <si>
    <t>Total MGN Replacement Length</t>
  </si>
  <si>
    <t>Total MGN Transmission Length</t>
  </si>
  <si>
    <t>Total AGIG Transmission Pipeline (excluding looping)</t>
  </si>
  <si>
    <r>
      <rPr>
        <b/>
        <sz val="9"/>
        <color rgb="FFFFFFFF"/>
        <rFont val="Tahoma"/>
      </rPr>
      <t>Total AGIG Distribution Pipeline</t>
    </r>
    <r>
      <rPr>
        <b/>
        <vertAlign val="superscript"/>
        <sz val="9"/>
        <color rgb="FFFFFFFF"/>
        <rFont val="Tahoma"/>
      </rPr>
      <t>1</t>
    </r>
  </si>
  <si>
    <r>
      <rPr>
        <vertAlign val="superscript"/>
        <sz val="8"/>
        <color rgb="FF000000"/>
        <rFont val="Tahoma"/>
      </rPr>
      <t>1</t>
    </r>
    <r>
      <rPr>
        <sz val="8"/>
        <color rgb="FF000000"/>
        <rFont val="Tahoma"/>
      </rPr>
      <t xml:space="preserve"> Pipeline length reporting under the National Greenhouse and Energy Reporting is 3,123kms which includes the mainline, loops and lateral lines (under the DBP reporting entity)    and 24km of pipeline under operational control but not an AGIG asset. The previous years' reporting (2,337 km) excluded the unlooped (pipeline alignment) length.</t>
    </r>
  </si>
  <si>
    <r>
      <rPr>
        <vertAlign val="superscript"/>
        <sz val="8"/>
        <color rgb="FF000000"/>
        <rFont val="Tahoma"/>
        <family val="2"/>
      </rPr>
      <t>2</t>
    </r>
    <r>
      <rPr>
        <sz val="8"/>
        <color rgb="FF000000"/>
        <rFont val="Tahoma"/>
        <family val="2"/>
      </rPr>
      <t xml:space="preserve"> Prior to 2025 NT Tanami pipeline length was reported under AGN NT Transmission Pipeline</t>
    </r>
  </si>
  <si>
    <r>
      <rPr>
        <vertAlign val="superscript"/>
        <sz val="8"/>
        <color rgb="FF000000"/>
        <rFont val="Tahoma"/>
        <family val="2"/>
      </rPr>
      <t>3</t>
    </r>
    <r>
      <rPr>
        <sz val="8"/>
        <color rgb="FF000000"/>
        <rFont val="Tahoma"/>
        <family val="2"/>
      </rPr>
      <t xml:space="preserve"> Prior to 2025 the Midlura network had been allocated to border locations rather than the total asset applied to SA.</t>
    </r>
  </si>
  <si>
    <t>Table 7: Reliability - Distribution</t>
  </si>
  <si>
    <t>Unplanned Network Interruptions Affecting 5+ Customers</t>
  </si>
  <si>
    <t>Customers experiencing 3+ Interruptions within 12 Months</t>
  </si>
  <si>
    <t>Table 8: Reliability - Transmission</t>
  </si>
  <si>
    <t xml:space="preserve">DBNGP System Reliability </t>
  </si>
  <si>
    <t>%</t>
  </si>
  <si>
    <t>DBNGP Compressor Station Reliability</t>
  </si>
  <si>
    <t xml:space="preserve">Table 1: AGIG Safeguard Facilities </t>
  </si>
  <si>
    <t xml:space="preserve">Greenhouse Gas Emissions - Scope 1 </t>
  </si>
  <si>
    <r>
      <t>tC0</t>
    </r>
    <r>
      <rPr>
        <vertAlign val="subscript"/>
        <sz val="9"/>
        <color theme="1"/>
        <rFont val="Tahoma"/>
        <family val="2"/>
      </rPr>
      <t>2</t>
    </r>
    <r>
      <rPr>
        <sz val="9"/>
        <color theme="1"/>
        <rFont val="Tahoma"/>
        <family val="2"/>
      </rPr>
      <t>-e</t>
    </r>
  </si>
  <si>
    <t xml:space="preserve">Greenhouse Gas Emissions - Scope 2 </t>
  </si>
  <si>
    <t>Greenhouse Gas Emissions - Scope 3</t>
  </si>
  <si>
    <r>
      <t>tC0</t>
    </r>
    <r>
      <rPr>
        <b/>
        <vertAlign val="subscript"/>
        <sz val="9"/>
        <color theme="1"/>
        <rFont val="Tahoma"/>
        <family val="2"/>
      </rPr>
      <t>2</t>
    </r>
    <r>
      <rPr>
        <b/>
        <sz val="9"/>
        <color theme="1"/>
        <rFont val="Tahoma"/>
        <family val="2"/>
      </rPr>
      <t>-e</t>
    </r>
  </si>
  <si>
    <t>AGIG Safeguard Facilities</t>
  </si>
  <si>
    <r>
      <t>Scope 1</t>
    </r>
    <r>
      <rPr>
        <b/>
        <vertAlign val="superscript"/>
        <sz val="9"/>
        <color theme="0"/>
        <rFont val="Tahoma"/>
        <family val="2"/>
      </rPr>
      <t>1</t>
    </r>
  </si>
  <si>
    <r>
      <t>tC0</t>
    </r>
    <r>
      <rPr>
        <b/>
        <vertAlign val="subscript"/>
        <sz val="9"/>
        <color theme="0"/>
        <rFont val="Tahoma"/>
        <family val="2"/>
      </rPr>
      <t>2</t>
    </r>
    <r>
      <rPr>
        <b/>
        <sz val="9"/>
        <color theme="0"/>
        <rFont val="Tahoma"/>
        <family val="2"/>
      </rPr>
      <t>-e</t>
    </r>
  </si>
  <si>
    <r>
      <t>Scope 2</t>
    </r>
    <r>
      <rPr>
        <b/>
        <vertAlign val="superscript"/>
        <sz val="9"/>
        <color theme="0"/>
        <rFont val="Tahoma"/>
        <family val="2"/>
      </rPr>
      <t>1</t>
    </r>
  </si>
  <si>
    <t>Scope 3</t>
  </si>
  <si>
    <t xml:space="preserve">Greenhouse gas data is reported in line with the National Greenhouse and Energy Reporting (NGER) scheme. NGER Technical Guidelines have been developed by the Australian Government Department of the Environment and Energy, based on Australian Financial Year reporting, as reported to the Clean Energy Regulator.
</t>
  </si>
  <si>
    <r>
      <rPr>
        <vertAlign val="superscript"/>
        <sz val="8"/>
        <color rgb="FF000000"/>
        <rFont val="Tahoma"/>
      </rPr>
      <t>1</t>
    </r>
    <r>
      <rPr>
        <sz val="8"/>
        <color rgb="FF000000"/>
        <rFont val="Tahoma"/>
      </rPr>
      <t xml:space="preserve"> Scope 1 and 2 emissions were assured as part of the mandatory requirements for the Sustainability Report. For assurance details refer to the Assurance Opinion provided in the Sustainabilty Reports available on the ASIC website</t>
    </r>
  </si>
  <si>
    <t>Table 2: Waste Produced by Type</t>
  </si>
  <si>
    <t>Hazardous Waste</t>
  </si>
  <si>
    <t>t</t>
  </si>
  <si>
    <t>Non-hazardous Waste</t>
  </si>
  <si>
    <t>In 2024 we completed a waste identification and data collection project, this enabled us to collect all waste across all areas of the business. Data reported for the 2021-2023 years relates to DBP only.</t>
  </si>
  <si>
    <t xml:space="preserve">Table 3: Recycling </t>
  </si>
  <si>
    <t>In 2024 we completed a waste identification and data collection project, this enabled us to collect all waste (including recycling) across all areas of the business. In 2021-2023 data related to DBP only.</t>
  </si>
  <si>
    <t xml:space="preserve">Table 1: Governance </t>
  </si>
  <si>
    <t>Confirmed Incidents of Corruption and Actions Taken</t>
  </si>
  <si>
    <r>
      <t>Employees that Received Training on Anti-corruption/Ethics and Integrity</t>
    </r>
    <r>
      <rPr>
        <vertAlign val="superscript"/>
        <sz val="9"/>
        <color theme="1"/>
        <rFont val="Tahoma"/>
        <family val="2"/>
      </rPr>
      <t>1</t>
    </r>
  </si>
  <si>
    <t>Whistle-blower Reports (including Bribery/Corruption)</t>
  </si>
  <si>
    <r>
      <rPr>
        <b/>
        <sz val="9"/>
        <color rgb="FFFFFFFF"/>
        <rFont val="Tahoma"/>
      </rPr>
      <t>Employees that Received Training on Anti-corruption/Ethics, Integrity</t>
    </r>
    <r>
      <rPr>
        <b/>
        <vertAlign val="superscript"/>
        <sz val="9"/>
        <color rgb="FFFFFFFF"/>
        <rFont val="Tahoma"/>
      </rPr>
      <t>1/2</t>
    </r>
  </si>
  <si>
    <r>
      <rPr>
        <vertAlign val="superscript"/>
        <sz val="8"/>
        <color rgb="FF000000"/>
        <rFont val="Tahoma"/>
      </rPr>
      <t>1</t>
    </r>
    <r>
      <rPr>
        <sz val="8"/>
        <color rgb="FF000000"/>
        <rFont val="Tahoma"/>
      </rPr>
      <t xml:space="preserve"> AGIG's anti-corruption training is mandatory upon commencement, and is required to be refreshed every two years (this was updated in 2023, previously refreshed training as required every three years).</t>
    </r>
  </si>
  <si>
    <r>
      <rPr>
        <vertAlign val="superscript"/>
        <sz val="8"/>
        <color rgb="FF000000"/>
        <rFont val="Tahoma"/>
      </rPr>
      <t>2</t>
    </r>
    <r>
      <rPr>
        <sz val="8"/>
        <color rgb="FF000000"/>
        <rFont val="Tahoma"/>
      </rPr>
      <t xml:space="preserve"> The 2025 AGIG total anti-corruption training completion rate reflects the inclusion of AGI O&amp;M employees that transitioned to AGIG from APA in December 2025. Completion rates for AGN, MGN and DBP are reported separately and are not impacted by this change.</t>
    </r>
  </si>
  <si>
    <t>Table 2: Significant Notifiable Cyber Security Breaches</t>
  </si>
  <si>
    <t>Table 3: Modern Slavery Training Hours</t>
  </si>
  <si>
    <t>Reporting under this metric began in 2023, historic data is not available.</t>
  </si>
  <si>
    <t>Table 1: Workforce by Employment Type</t>
  </si>
  <si>
    <t>Full-time Staff</t>
  </si>
  <si>
    <t>Part-time Staff</t>
  </si>
  <si>
    <t>Casual Staff</t>
  </si>
  <si>
    <t>DBP Total Staff</t>
  </si>
  <si>
    <t>AGN Total Staff</t>
  </si>
  <si>
    <t>MGN Total Staff</t>
  </si>
  <si>
    <t>AGI O&amp;M</t>
  </si>
  <si>
    <t>AGI O&amp;M Total Staff</t>
  </si>
  <si>
    <t>Casual staff is a new metric from 2023, historical data is unavailable.</t>
  </si>
  <si>
    <t>Table 2: Workforce by Gender</t>
  </si>
  <si>
    <t>Male</t>
  </si>
  <si>
    <t>Female</t>
  </si>
  <si>
    <t>Undisclosed</t>
  </si>
  <si>
    <t>Total AGI O&amp;M</t>
  </si>
  <si>
    <t>Prior to 2023, only full-time employees and male and female reporting was available under this metric.</t>
  </si>
  <si>
    <t>Table 3: Workforce by Employment Category</t>
  </si>
  <si>
    <r>
      <t>Managers</t>
    </r>
    <r>
      <rPr>
        <vertAlign val="superscript"/>
        <sz val="9"/>
        <color theme="1"/>
        <rFont val="Tahoma"/>
        <family val="2"/>
      </rPr>
      <t>1</t>
    </r>
  </si>
  <si>
    <t>Non-managers</t>
  </si>
  <si>
    <r>
      <rPr>
        <vertAlign val="superscript"/>
        <sz val="8"/>
        <color rgb="FF000000"/>
        <rFont val="Tahoma"/>
        <family val="2"/>
      </rPr>
      <t>1</t>
    </r>
    <r>
      <rPr>
        <sz val="8"/>
        <color rgb="FF000000"/>
        <rFont val="Tahoma"/>
        <family val="2"/>
      </rPr>
      <t xml:space="preserve"> The decrease in 2022 Managers compared to 2021 relates to a re-classification in 2022 to define Managers as Executive General Managers and Directors only.</t>
    </r>
  </si>
  <si>
    <t>Table 4: Workforce by Region</t>
  </si>
  <si>
    <t>Adelaide</t>
  </si>
  <si>
    <t>Brisbane</t>
  </si>
  <si>
    <t>Canberra</t>
  </si>
  <si>
    <t>Melbourne</t>
  </si>
  <si>
    <t>Sydney</t>
  </si>
  <si>
    <t>Perth</t>
  </si>
  <si>
    <t>This is a new metric from 2023, historical data is unavailable.</t>
  </si>
  <si>
    <t>Table 5: Full-time Employee Workforce by Age Group</t>
  </si>
  <si>
    <t>&lt;19</t>
  </si>
  <si>
    <t>20-29</t>
  </si>
  <si>
    <t>30-39</t>
  </si>
  <si>
    <t>40-49</t>
  </si>
  <si>
    <t>50-59</t>
  </si>
  <si>
    <t>&gt;60</t>
  </si>
  <si>
    <t>Table 6: Full-time Employee Workforce Turnover Rate by Gender</t>
  </si>
  <si>
    <t>`</t>
  </si>
  <si>
    <t xml:space="preserve">Total AGIG </t>
  </si>
  <si>
    <t xml:space="preserve">Gender turnover data shown in the above table should be read with the context of some business units having a smaller headcount. </t>
  </si>
  <si>
    <t>Prior to 2023, reporting for "undisclosed" was unavailable under this metric.</t>
  </si>
  <si>
    <t xml:space="preserve">Table 7: Full-time Employee Workforce Turnover Rate by Age Group </t>
  </si>
  <si>
    <t xml:space="preserve"> </t>
  </si>
  <si>
    <t>Ratio is calculated as number of full-time employee turnover in age category / total full-time employees in age category.</t>
  </si>
  <si>
    <t>Table 8: Full-time Employee Workforce New Hires by gender</t>
  </si>
  <si>
    <t>Training Data</t>
  </si>
  <si>
    <t xml:space="preserve">Table 9: Trained Full-time Employees by Gender </t>
  </si>
  <si>
    <t>Total AGIH</t>
  </si>
  <si>
    <t xml:space="preserve">Table 10: Trained Full-time Employees by Employment Category </t>
  </si>
  <si>
    <t>Managers</t>
  </si>
  <si>
    <t>Table 11: Training Completed by Full-time Employees by Gender</t>
  </si>
  <si>
    <t>Hours</t>
  </si>
  <si>
    <t>Table 12: Training Completed by Full-time Employees by Employment Category</t>
  </si>
  <si>
    <t>Table 1: Injury Statistics</t>
  </si>
  <si>
    <t>Total Recordable Injury Frequency Rate (TRIFR)</t>
  </si>
  <si>
    <t>Lost Time Injury Frequency Fate (LTIFR)</t>
  </si>
  <si>
    <t>Total Number of Fatalities as a Result of Work-related Injury</t>
  </si>
  <si>
    <t>TRIFR</t>
  </si>
  <si>
    <t>LTIFR</t>
  </si>
  <si>
    <t>AGIH</t>
  </si>
  <si>
    <t>Table 2: Public Safety (Distribution)</t>
  </si>
  <si>
    <t>Leak Management Plan (LMP) Leak Survey Compliance</t>
  </si>
  <si>
    <r>
      <t>Public Leak Reports Responded to in Target Timeframe</t>
    </r>
    <r>
      <rPr>
        <vertAlign val="superscript"/>
        <sz val="9"/>
        <color theme="1"/>
        <rFont val="Tahoma"/>
        <family val="2"/>
      </rPr>
      <t>1,2</t>
    </r>
  </si>
  <si>
    <r>
      <t>South Australia</t>
    </r>
    <r>
      <rPr>
        <vertAlign val="superscript"/>
        <sz val="9"/>
        <color theme="1"/>
        <rFont val="Tahoma"/>
        <family val="2"/>
      </rPr>
      <t>3</t>
    </r>
  </si>
  <si>
    <r>
      <t>Performance with LMP Target Timeframe - Class 1 and 2 Repair</t>
    </r>
    <r>
      <rPr>
        <vertAlign val="superscript"/>
        <sz val="9"/>
        <color theme="1"/>
        <rFont val="Tahoma"/>
        <family val="2"/>
      </rPr>
      <t>1</t>
    </r>
  </si>
  <si>
    <t>LMP Leak Survey Compliance</t>
  </si>
  <si>
    <t>Public Leak Reports Responded to in Target Timeframe (1 Hour)</t>
  </si>
  <si>
    <t>Performance with LMP Target Timeframe - Class 1 and 2 Repair</t>
  </si>
  <si>
    <r>
      <t xml:space="preserve">1 </t>
    </r>
    <r>
      <rPr>
        <sz val="8"/>
        <color theme="1"/>
        <rFont val="Tahoma"/>
        <family val="2"/>
      </rPr>
      <t>Prior to 2023, the regional split for public leak and Class 1 and 2 repair was unavailable. The total for these years are reported.</t>
    </r>
  </si>
  <si>
    <r>
      <rPr>
        <vertAlign val="superscript"/>
        <sz val="8"/>
        <color theme="1"/>
        <rFont val="Tahoma"/>
        <family val="2"/>
      </rPr>
      <t>2</t>
    </r>
    <r>
      <rPr>
        <sz val="8"/>
        <color theme="1"/>
        <rFont val="Tahoma"/>
        <family val="2"/>
      </rPr>
      <t xml:space="preserve"> Target timeframes for leak response our outlined in our LMP, in Victoria this is within one hour as prescribed by relevant Regulator, for other states it is within two hours. </t>
    </r>
  </si>
  <si>
    <r>
      <rPr>
        <vertAlign val="superscript"/>
        <sz val="8"/>
        <color theme="1"/>
        <rFont val="Tahoma"/>
        <family val="2"/>
      </rPr>
      <t>3</t>
    </r>
    <r>
      <rPr>
        <sz val="8"/>
        <color theme="1"/>
        <rFont val="Tahoma"/>
        <family val="2"/>
      </rPr>
      <t xml:space="preserve"> South Australia reporting includes Northern Territory network leak management (due to size of network).</t>
    </r>
  </si>
  <si>
    <t>Table 3: Safety Incident Statistics</t>
  </si>
  <si>
    <t>Total Number of Tier 1 and Tier 2 Safety Incidents</t>
  </si>
  <si>
    <t>Total Number of Tier 3 and Tier 4 Safety Incidents</t>
  </si>
  <si>
    <t>6. Communities and Human Rights</t>
  </si>
  <si>
    <t>Table 1: Community Partnership Program</t>
  </si>
  <si>
    <t>Community Investment</t>
  </si>
  <si>
    <t>$000</t>
  </si>
  <si>
    <t>AGIG Volunteer Hours</t>
  </si>
  <si>
    <t xml:space="preserve">    AGN</t>
  </si>
  <si>
    <t>hours</t>
  </si>
  <si>
    <t xml:space="preserve">    DBP</t>
  </si>
  <si>
    <t xml:space="preserve">    MGN</t>
  </si>
  <si>
    <t>Total AGIG Volunteer Hours</t>
  </si>
  <si>
    <t>Table 1: Number of Tier 1 Suppliers by Location</t>
  </si>
  <si>
    <t>Australia</t>
  </si>
  <si>
    <t>Hong Kong</t>
  </si>
  <si>
    <t>Mainland China</t>
  </si>
  <si>
    <t>Asia (excluding Hong Kong and Mainland China)</t>
  </si>
  <si>
    <t>United Kingdom</t>
  </si>
  <si>
    <t>Europe</t>
  </si>
  <si>
    <t>Canada</t>
  </si>
  <si>
    <t>United States of America</t>
  </si>
  <si>
    <t>New Zealand</t>
  </si>
  <si>
    <t>Other Regions</t>
  </si>
  <si>
    <t>Total</t>
  </si>
  <si>
    <t>Suppliers are common across AGIG, each entity utilises according to business needs.</t>
  </si>
  <si>
    <t>AGN proportion of Tier 1 Suppliers is 503, Australia (493), Hong Kong (3), Mainland China (1), United Kingdom (1), Europe (1),  United States of America (3), New Zealand(1).</t>
  </si>
  <si>
    <t>Table 2: Proportion of Spending on Local Suppliers</t>
  </si>
  <si>
    <r>
      <t>AGN</t>
    </r>
    <r>
      <rPr>
        <vertAlign val="superscript"/>
        <sz val="9"/>
        <color theme="1"/>
        <rFont val="Tahoma"/>
        <family val="2"/>
      </rPr>
      <t>1</t>
    </r>
  </si>
  <si>
    <t>Reporting at an AGIG level began in 2022 and in 2024 we begun reporting at an entity level. Historical split of data is not available.</t>
  </si>
  <si>
    <r>
      <rPr>
        <vertAlign val="superscript"/>
        <sz val="8"/>
        <color theme="1"/>
        <rFont val="Tahoma"/>
        <family val="2"/>
      </rPr>
      <t>1</t>
    </r>
    <r>
      <rPr>
        <sz val="8"/>
        <color theme="1"/>
        <rFont val="Tahoma"/>
        <family val="2"/>
      </rPr>
      <t xml:space="preserve"> Refer to Basis of Preparations for information on excluded suppliers.</t>
    </r>
  </si>
  <si>
    <t>8. GRI Index</t>
  </si>
  <si>
    <t>Table 1: Global Reporting Initiative Standards Index</t>
  </si>
  <si>
    <t xml:space="preserve">Universal Standards </t>
  </si>
  <si>
    <t>Disclosure Title</t>
  </si>
  <si>
    <t>Reference to Disclosure</t>
  </si>
  <si>
    <t>General Disclosures</t>
  </si>
  <si>
    <t>2-1</t>
  </si>
  <si>
    <t>Organisation Details</t>
  </si>
  <si>
    <t>a) Legal Name</t>
  </si>
  <si>
    <t>Australian Gas Infrastructure Group (Dampier Bunbury Pipeline, Multinet Gas Networks and Australian Gas Networks page 8)</t>
  </si>
  <si>
    <t>b) Nature of ownership and legal form</t>
  </si>
  <si>
    <t>About Australian Gas Infrastructure Group (2025 ESG Report, page 8)
Our role and business (2025 ESG Report, pages 8-17)
AGIG Website www.agig.com.au</t>
  </si>
  <si>
    <t>c) Location of headquarters</t>
  </si>
  <si>
    <t>Level 6, 400 King William Street, Adelaide SA  5000</t>
  </si>
  <si>
    <t>d) Countries of operations</t>
  </si>
  <si>
    <t xml:space="preserve">Our Business, (2025 ESG Report, page 10-11)
AGIG Website
Australian Gas Infrastructure Group is owned by a various consortia of private sector entities listed on the Hong Kong Stock Exchange
This includes CK Asset Holdings Ltd (CKA), CK Infrastructure Holdings Ltd (CKI), Power Assets Holdings Ltd (PAH) and CK Hutchinson Holdings Ltd (CKH), all part of the CK Group - a leading global investor in energy and infrastructure in the UK, Australia and other developed countries
Entity reporting is outlined in the these Data Tables, About worksheet </t>
  </si>
  <si>
    <t>2-2</t>
  </si>
  <si>
    <t>Entities Included in our Sustainability Reporting</t>
  </si>
  <si>
    <t>Australian Gas Infrastructure Group (Dampier Bunbury Pipeline, Multinet Gas Networks and Australian Gas Networks, 2025 ESG Report, page 8)</t>
  </si>
  <si>
    <t/>
  </si>
  <si>
    <t>Location of headquarters</t>
  </si>
  <si>
    <t>2-3</t>
  </si>
  <si>
    <t>Reporting Details</t>
  </si>
  <si>
    <t>a) Reporting period and frequency</t>
  </si>
  <si>
    <t>2025, Annual, refer to the Governance section in the 2025 ESG Report</t>
  </si>
  <si>
    <t>b) Financial reporting period</t>
  </si>
  <si>
    <t>c) Publication date of report</t>
  </si>
  <si>
    <t>d) Contact point for questions</t>
  </si>
  <si>
    <t>sustainability@agig.com.au</t>
  </si>
  <si>
    <t>2-4</t>
  </si>
  <si>
    <t>Restatements of Information</t>
  </si>
  <si>
    <t>AGIG has not made any restatement in the reporting period</t>
  </si>
  <si>
    <t>2-5</t>
  </si>
  <si>
    <t xml:space="preserve">External Assurance </t>
  </si>
  <si>
    <t>AGIG's 2025 ESG report has limited assurance performed
Details of the assurance performed and relationship between AGIG and the provider is outlined in the 2025 ESG Report (About), page 4</t>
  </si>
  <si>
    <t>2-6</t>
  </si>
  <si>
    <t>Activities and Workers</t>
  </si>
  <si>
    <t>a) Sectors we are active</t>
  </si>
  <si>
    <t>2025 ESG Report,
About AGIG (page 8)
Our Role (pages 16-17)
Our Business (pages 11-15)
AGIG Website https://www.agig.com.au/who-we-are</t>
  </si>
  <si>
    <t>b) Describe AGIG's value chain</t>
  </si>
  <si>
    <t>Supplier Sustainable Procurement Statement (www.agig.com.au/publications)</t>
  </si>
  <si>
    <t>c) Report other relevant business relationships</t>
  </si>
  <si>
    <t>AGIG is the Manager of the Fortescue River Gas Pipeline Joint Venture with TEC Pilbara Pty Ltd</t>
  </si>
  <si>
    <t>d) Describe changes (to above) since last reporting period</t>
  </si>
  <si>
    <t>There have been minor changes to data reported in our 2024 data tables, these have been outlined in relevant tables.</t>
  </si>
  <si>
    <t>2-7</t>
  </si>
  <si>
    <t>Employees</t>
  </si>
  <si>
    <t>a) Total number of employees (by gender and region)</t>
  </si>
  <si>
    <t>Employee data is available in our data book</t>
  </si>
  <si>
    <t>b) Number of employees by, permanent, temporary, non-guaranteed hours/casual, full-time employees and part-time employees</t>
  </si>
  <si>
    <t>c) Methodology and assumptions used to compile the data</t>
  </si>
  <si>
    <t>All employee types as at 31st December 2025 and as outlined in our 2025 ESG Data Book
Total number of employees as at 31st December 2025</t>
  </si>
  <si>
    <t>d) Report contextual information to understand data at a &amp; b</t>
  </si>
  <si>
    <t>Data provided is based on all employees as at 31st December 2025</t>
  </si>
  <si>
    <t>e) Describe significant fluctuations in the number of employees during the reporting period and between reporting periods</t>
  </si>
  <si>
    <t>There are no significant fluctuations in the number of employees during the reporting period or between reporting periods</t>
  </si>
  <si>
    <t>2-8</t>
  </si>
  <si>
    <t>Workers who are not Employees</t>
  </si>
  <si>
    <t>AGIG has contractors and sub-contractors that perform work on our distribution and transmission pipelines that are not employees
Sub-category disclosures for 2-8 are not applicable</t>
  </si>
  <si>
    <t>Governance</t>
  </si>
  <si>
    <t>2-9</t>
  </si>
  <si>
    <t>Governance structure and composition</t>
  </si>
  <si>
    <t>a) Describe AGIG's governance structure, including committees of the highest governance body</t>
  </si>
  <si>
    <t>Refer to the 2025 ESG Report, Governance section</t>
  </si>
  <si>
    <t>b) List the committees of the highest governance today</t>
  </si>
  <si>
    <t>c) Describe the composition of the highest governance body and it's committees by:</t>
  </si>
  <si>
    <t xml:space="preserve">    i.  executive and non-executive members</t>
  </si>
  <si>
    <t>Metric being consider for future disclosure</t>
  </si>
  <si>
    <t xml:space="preserve">    ii. independence</t>
  </si>
  <si>
    <t xml:space="preserve">    iii. tenure of members on the governance body</t>
  </si>
  <si>
    <t xml:space="preserve">    iv. number of other significant positions and commitments held by each member, and the nature of the commitments;</t>
  </si>
  <si>
    <t xml:space="preserve">    v. gender;</t>
  </si>
  <si>
    <t xml:space="preserve">    vi.  under-represented social groups</t>
  </si>
  <si>
    <t xml:space="preserve">    vii.  competencies relevant to the impacts of the organisation;</t>
  </si>
  <si>
    <t xml:space="preserve">    viii. stakeholder representation</t>
  </si>
  <si>
    <t>2-10</t>
  </si>
  <si>
    <t>Nomination and Selection of the Highest Governance Body</t>
  </si>
  <si>
    <t>2-11</t>
  </si>
  <si>
    <t>Chair of the Highest Governance Body</t>
  </si>
  <si>
    <t>2-12</t>
  </si>
  <si>
    <t>Role of the Highest Governance Body in Overseeing the Management of Impacts</t>
  </si>
  <si>
    <t>AGIG's  ESG Committee assists the Board in fulfilling oversight responsibilities and duties relating to developing, approving and updating the purpose, strategy and policy goals in relation to sustainability.  Refer to the Governance section in the 2025 ESG Report for further information</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</si>
  <si>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</si>
  <si>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</si>
  <si>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</si>
  <si>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</si>
  <si>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</si>
  <si>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</si>
  <si>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</si>
  <si>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</si>
  <si>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</si>
  <si>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</si>
  <si>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</si>
  <si>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</si>
  <si>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</si>
  <si>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</si>
  <si>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</si>
  <si>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</si>
  <si>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</si>
  <si>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</si>
  <si>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Strategy, Policies and Practices</t>
  </si>
  <si>
    <t>2-22</t>
  </si>
  <si>
    <t>Statement on Sustainable Development Strategy</t>
  </si>
  <si>
    <t xml:space="preserve">This information is available in the Sustainability Report on the ASIC website.
</t>
  </si>
  <si>
    <t>2-23</t>
  </si>
  <si>
    <t>Policy Commitments</t>
  </si>
  <si>
    <t>2-24</t>
  </si>
  <si>
    <t>Embedding Policy Commitments</t>
  </si>
  <si>
    <t>2-25</t>
  </si>
  <si>
    <t>Processes to Remediate Negative Impacts</t>
  </si>
  <si>
    <t>2-26</t>
  </si>
  <si>
    <t>Mechanism for Seeking Advice and Raising Concerns</t>
  </si>
  <si>
    <t>2-27</t>
  </si>
  <si>
    <t>Compliance with Laws and Regulations</t>
  </si>
  <si>
    <t>Australian Gas Infrastructure Group commits to abiding by all applicable laws and regulations in the places we conduct our activities and operations
ESG Principles we subscribe to include those outlined in the vision, goals and principles of the UN Sustainable Development Goals, and the associations we are a member of, as listed in GRI 2-28. We also have a number of external legislative, regulatory and voluntary ESG frameworks we adhere to, as described on our website
AGIG has no significant instances of non-compliance with laws and regulations to report during this period</t>
  </si>
  <si>
    <t>2-28</t>
  </si>
  <si>
    <t>Membership Associations</t>
  </si>
  <si>
    <t>Australian Hydrogen Council
Australian Pipelines and Gas Association
Bioenergy Australia
Centre for New Energy Technologies
Clean Energy Council
Energy Networks Association (ENA)
Energy Charter - #bettertogether
Future Fuels Cooperative Research Centre
SA H2H Hydrogen Technology Cluster</t>
  </si>
  <si>
    <t>Stakeholder Engagement</t>
  </si>
  <si>
    <t>2-29</t>
  </si>
  <si>
    <t>Approach to Stakeholder Engagement</t>
  </si>
  <si>
    <t>Stakeholder Engagement at AGIG
2025 Community Impact Report (www.agig.com.au/publications)</t>
  </si>
  <si>
    <t>2-30</t>
  </si>
  <si>
    <t>Collective Bargaining Agreements</t>
  </si>
  <si>
    <t>AGIG requires that employees' and contractor remuneration complies with statutory and regulatory requirements. AGIG has one Enterprise Agreement and employees covered by the Agreement (National Control Centre) have remuneration paid in accordance with the Agreement.</t>
  </si>
  <si>
    <t>Material Topics</t>
  </si>
  <si>
    <t>3-1</t>
  </si>
  <si>
    <t>Process to Determine Material Topics</t>
  </si>
  <si>
    <t>3-2</t>
  </si>
  <si>
    <t>List of Material Topics</t>
  </si>
  <si>
    <t>3-3</t>
  </si>
  <si>
    <t>Management of Material Topics</t>
  </si>
  <si>
    <t>Industry Specific Standards</t>
  </si>
  <si>
    <t>GRI 11: Oil and Gas Sector 2021</t>
  </si>
  <si>
    <t>11-1</t>
  </si>
  <si>
    <t>GHG Emissions</t>
  </si>
  <si>
    <t>Disclosure 3-3 Management of material topics</t>
  </si>
  <si>
    <t>We undertake a Materiality Assessment annually, which also inlcudes a review of our emissions. This is outlined in our 2025 ESG Report.</t>
  </si>
  <si>
    <t>11-1-1</t>
  </si>
  <si>
    <t>Describe actions taken to manage flaring and venting and the effectiveness of actions taken</t>
  </si>
  <si>
    <t>Partial disclosure - AGIG minimises the use of venting wherever possible by ensuring the lowest volume/pressure prior to venting. We also have our end of life valve replacement program that replaces older valves with no leak valves</t>
  </si>
  <si>
    <t>11-1-2</t>
  </si>
  <si>
    <t>Energy consumption within the organisation</t>
  </si>
  <si>
    <t>We do not report against GRI 11-1-2 as information is currently unavailable</t>
  </si>
  <si>
    <t>11-1-3</t>
  </si>
  <si>
    <t>Energy consumption outside of the organisation</t>
  </si>
  <si>
    <t>We do not report against GRI 11-1-3 as information is currently unavailable</t>
  </si>
  <si>
    <t>11-1-4</t>
  </si>
  <si>
    <t>Energy Intensity</t>
  </si>
  <si>
    <t>We do not report against GRI 11-1-4 as information is currently unavailable</t>
  </si>
  <si>
    <t>11-1-5</t>
  </si>
  <si>
    <t>Direct (Scope 1) GHG Emissions</t>
  </si>
  <si>
    <t>Refer to the ESG data table 2025 (Tab 2, Environmental).</t>
  </si>
  <si>
    <t>11-1-6</t>
  </si>
  <si>
    <t>Energy Indirect (Scope 2) GHG Emissions</t>
  </si>
  <si>
    <t>11-1-7</t>
  </si>
  <si>
    <t>Other indirect (Scope 3) GHG Emissions</t>
  </si>
  <si>
    <t>Refer to the ESG data table 2025 (Tab 2, Environmental).
We have completed a Materiality Assessment in 2025, further information on this and future reporting can be found in our 2025 Sustainability Report (available on the ASIC website).</t>
  </si>
  <si>
    <t>11-1-8</t>
  </si>
  <si>
    <t>GHG Emissions intensity</t>
  </si>
  <si>
    <t>We do not report against GRI 11-1-8 as information is currently unavailable</t>
  </si>
  <si>
    <t>11-2</t>
  </si>
  <si>
    <t>Climate Adaption, Resilience, and Transition</t>
  </si>
  <si>
    <t>11-2-1</t>
  </si>
  <si>
    <t>Management of material topics -
Describe policies, commitments, and actions of the organisation to prevent or mitigate the impacts of the transition to a low-carbon economy on workers and local communities
Report the level and function within the organisation that has been assigned responsibility for managing risks and opportunities due to climate change
Describe the board's oversight in managing risks and opportunities due to climate change
Report whether responsibility to manage climate change-related impacts is linked to performance assessments or incentive mechanisms, including the remuneration policies for highest governance body members and senior executives
Describe the climate change-related scenarios used to assess the resilience of the organisations strategy, including a 2c or lower scenario</t>
  </si>
  <si>
    <t>We undertake a Materiality Assessment annually, which also inlcudes a review of our climate resilience. This is available in the Sustainabilty Report, available on the ASIC website.
We have begun reporting on this topic. Refer to our 2025 Sustainability Report which is available in the ASIC website.</t>
  </si>
  <si>
    <t>11-2-2</t>
  </si>
  <si>
    <t xml:space="preserve">Financial Implications and other risk and opportunities due to climate change-
Report the emissions potential for proven and probable reserves
Report the internal carbon-pricing and oil and gas pricing assumptions that have informed the identification of risks and opportunities due to climate change
Describe how climate change-related risks and opportunities affect or could affect the organisations operations or revenue, including:
 - development of currently proven and probable reserves
 - potential write-offs and early closure of existing assets
 - oil and gas production volumes for the current reporting period and projected volumes for the next five years
Report the percentage of capital expenditure (Capex) that is allocated to investments in:
 - prospection, exploration, and development of new reserves
 - energy from renewable sources (by type of source)
 - technologies to remove CO2 from the atmosphere and nature-based solutions to mitigate climate change
 - other research and development initiatives that  can address the organisations risks related to climate change
Report net mass of CO2 in metric tons captured and removed from the atmosphere (CO2 stored less than GHG emitted in the process)
</t>
  </si>
  <si>
    <t>We do not report against GRI11-2-2 as information is currently unavailable</t>
  </si>
  <si>
    <t>11-2-3</t>
  </si>
  <si>
    <t>Reduction of GHG emissions
Report how the goals and targets for GHG emissions are set, specify whether they are informed by scientific consensus, and list any authoritative intergovernmental instruments or mandatory legislation the goals and targets are aligned with
Report the Scopes (1, 2, 3) of GHG emissions, activities, and business relationships to which the goals and targets apply.
Report the baseline for the goals and targets and the timeline for achieving them.</t>
  </si>
  <si>
    <t>We publish our targets and progress against targets annually. Refer to the 2025 Sustainability Report, available on the ASIC website.</t>
  </si>
  <si>
    <t>11-3</t>
  </si>
  <si>
    <t>Air emissions</t>
  </si>
  <si>
    <t>11-3-1</t>
  </si>
  <si>
    <t>Management of material topics</t>
  </si>
  <si>
    <t>We undertake a Materiality Assessment annually, which also inlcudes a review of our emissions. This is outlined in our 2025 ESG and Sustainability Reports.</t>
  </si>
  <si>
    <t>11-3-2</t>
  </si>
  <si>
    <t>Disclosure of Nitrogen oxides (NOx), sulphur oxides (SOx), and other significant air emissions</t>
  </si>
  <si>
    <t>We do not report against GRI 11-3-2 as we do not have complete information available.  We plan to progress our disclosures in this area in the coming years</t>
  </si>
  <si>
    <t>11-3-3</t>
  </si>
  <si>
    <t>Assessment of the health and safety impacts of product and service categories
 - Describe actions taken to improve product quality to reduce air emissions</t>
  </si>
  <si>
    <t>We do not report against GRI 11-3-\32 as we do not have complete information available.  We plan to progress our disclosures in this area in the coming years</t>
  </si>
  <si>
    <t>11-4</t>
  </si>
  <si>
    <t>Biodiversity</t>
  </si>
  <si>
    <t>11-4-1</t>
  </si>
  <si>
    <t>Management of material topics
 - Describe policies and commitments to achieving no net loss or a net gain to biodiversity on operational sites; and whether these commitments apply to existing and future operations and to operations beyond areas of high biodiversity value
 - Report whether application of the mitigation hierarchy has informed actions to manage biodiversity-related impacts</t>
  </si>
  <si>
    <t>We do not currently report against GRI 11-4. We have set a new biodiversity target which is available in the Environment section of the 2025 ESG Report.</t>
  </si>
  <si>
    <t>11-4-2</t>
  </si>
  <si>
    <t>Operational sies owned, leased, managed in, or adjacent to, protected areas and areas of high biodiversity value outside protected areas</t>
  </si>
  <si>
    <t>11-4-3</t>
  </si>
  <si>
    <t>Significant impacts of activities, products and services on biodiversity
 - Report significant impacts on biodiversity with reference to affected habitats and ecosystems</t>
  </si>
  <si>
    <t>11-4-4</t>
  </si>
  <si>
    <t>Habitats protected or restored
Describe how the application of the mitigation hierarchy, if applicable, has resulted in:
  - areas protected through avoidance measures or offset measures
  - areas restored through on-site restoration measures or offset measures</t>
  </si>
  <si>
    <t>11-4-5</t>
  </si>
  <si>
    <t>Red List species and national conservation list species with habitats in areas affected by operations</t>
  </si>
  <si>
    <t>11-5</t>
  </si>
  <si>
    <t>Waste</t>
  </si>
  <si>
    <t>11-5-1</t>
  </si>
  <si>
    <t>We do not currently report against GRI 11-4 however we have begun collecting waste, tracking and reporting on waste, the consideration of setting a waste reduction target by the end of 2026.</t>
  </si>
  <si>
    <t>11-5-2</t>
  </si>
  <si>
    <t>Waste generation and significant waste-related impacts</t>
  </si>
  <si>
    <t>11-5-3</t>
  </si>
  <si>
    <t>Management of significant waste-related impacts</t>
  </si>
  <si>
    <t>11-5-4</t>
  </si>
  <si>
    <t>Waste generated
When reporting the composition of the waste generated, include a breakdown of the following waste streams, if applicable:
  -  Drilling waste (mud and cuttings)
  -  Scale and sludges
  - Tailings</t>
  </si>
  <si>
    <t>Further information can be found in our 2025 ESG Report.</t>
  </si>
  <si>
    <t>11-6</t>
  </si>
  <si>
    <t>Water and Effluents</t>
  </si>
  <si>
    <t>11-6-1</t>
  </si>
  <si>
    <t>We do not currently report against GRI 11-6 as the topic is not material and information is not available</t>
  </si>
  <si>
    <t>11-6-2</t>
  </si>
  <si>
    <t>Interactions with water as a shared resource</t>
  </si>
  <si>
    <t>11-6-3</t>
  </si>
  <si>
    <t>Management of water discharge-related impacts</t>
  </si>
  <si>
    <t>11-6-4</t>
  </si>
  <si>
    <t>Water withdrawal</t>
  </si>
  <si>
    <t>11-6-5</t>
  </si>
  <si>
    <t>Water discharge
 - Report volume in megalitres of produced water and process wastewater discharged
 - Report the concentration (mg/L) of hydrocarbons discharged in produced water and process wastewater</t>
  </si>
  <si>
    <t>11-6-6</t>
  </si>
  <si>
    <t>Water consumption</t>
  </si>
  <si>
    <t>11-7</t>
  </si>
  <si>
    <t>Closure and Rehabilitation</t>
  </si>
  <si>
    <t>11-7-1</t>
  </si>
  <si>
    <t>We do not currently report against GRI 11-7 as the topic is not material and information is not available</t>
  </si>
  <si>
    <t>11-7-2</t>
  </si>
  <si>
    <t>Minimum notice periods regarding operational changes
 - Describe approach to engaging workers in advance of significant operational changes</t>
  </si>
  <si>
    <t>11-7-3</t>
  </si>
  <si>
    <t>Programs for upgrading employee skills and transition assistance programs</t>
  </si>
  <si>
    <t>11-7-4</t>
  </si>
  <si>
    <t>Additional sector disclosures
 - have closure and rehabilitation plans in place
 - have been closed
 - are in the process of being closed</t>
  </si>
  <si>
    <t>11-7-5</t>
  </si>
  <si>
    <t>List the decommissioned structures left in place and describe the rationale for leaving them in place</t>
  </si>
  <si>
    <t>11-7-6</t>
  </si>
  <si>
    <t>Report the total monetary value of financial provisions for closure and rehabilitation made by the organisation, including post-closure monitoring and aftercare for operational sites</t>
  </si>
  <si>
    <t>11-8</t>
  </si>
  <si>
    <t>Reporting on Asset Integrity and Critical Incident Management</t>
  </si>
  <si>
    <t>11-8-1</t>
  </si>
  <si>
    <t>We undertake a Materiality Assessment annually, which considers the broad risks and opportunities at a business level. This is outlined in our 2025 ESG and Sustainability Reports.</t>
  </si>
  <si>
    <t>11-8-2</t>
  </si>
  <si>
    <t>Significant spills</t>
  </si>
  <si>
    <t>We do not report against GRI 11-8-2</t>
  </si>
  <si>
    <t>11-8-3</t>
  </si>
  <si>
    <t>Report the total number of Tier 1 and 2 process safety events, and a breakdown of this total by business activity</t>
  </si>
  <si>
    <t xml:space="preserve">Refer to the ESG data table 2025 (Tab 5, Safety) </t>
  </si>
  <si>
    <t>11-8-4</t>
  </si>
  <si>
    <t>The following additional sector disclosures are for organisations with oil sands mining operations</t>
  </si>
  <si>
    <t>We do not report against GRI 11-8-4 as this is not applicable to our business</t>
  </si>
  <si>
    <t>11-9</t>
  </si>
  <si>
    <t>Occupational Health and Safety</t>
  </si>
  <si>
    <t>11-9-1</t>
  </si>
  <si>
    <t>11-9-2</t>
  </si>
  <si>
    <t>Occupational health and safety management system</t>
  </si>
  <si>
    <t>AGIG has an OHS Management System in place that covers the following elements: 
 - OHS risk and hazard assessments to identify what could cause harm in the workplace
 - Prioritisation and integration of action plans with quantified targets to address those risks
 - Integration of actions to prepare for and respond to emergency situations
 - Evaluation of progress in reducing/preventing health issues/risks against targets
 - Procedures to investigate work-related injuries, ill health, diseases and incidents
 - OHS training provided to employees and/or other relevant parties to raise awareness and reduce operational health and safety incidents
Refer to AGIG's website for our Health and Safety Policy
OHS is an Australian legal requirement</t>
  </si>
  <si>
    <t>11-9-3</t>
  </si>
  <si>
    <t>Hazard identification, risk assessment, and incident investigation</t>
  </si>
  <si>
    <t>We plan to progress our disclosures in this area in future years</t>
  </si>
  <si>
    <t>11-9-4</t>
  </si>
  <si>
    <t>Occupational health services</t>
  </si>
  <si>
    <t>Refer to 11-9-2</t>
  </si>
  <si>
    <t>11-9-5</t>
  </si>
  <si>
    <t>Worker participation, consultation, and communication on occupational health and safety</t>
  </si>
  <si>
    <t>Refer to ESG Data Table 2025 (Tab 5, Safety) and (Tab 9, Key Corporate Policies and Plans)</t>
  </si>
  <si>
    <t>11-9-6</t>
  </si>
  <si>
    <t>Worker training on occupational health and safety</t>
  </si>
  <si>
    <t>Compliance with AGIG's Zero Harm principles is a mandatory requirement for all employees and contractors
AGIG's Zero Harm Principles can be found here https://www.agig.com.au/</t>
  </si>
  <si>
    <t>11-9-7</t>
  </si>
  <si>
    <t>Promotion of worker health</t>
  </si>
  <si>
    <t>AGIG's Health and Wellbeing program offers all employees access to our Employee Assistance Program, Flu Vaccinations, monthly events (via our Health and Wellbeing Calendar) to participate in events supporting wellbeing and inclusion) and health and skin checks</t>
  </si>
  <si>
    <t>11-9-8</t>
  </si>
  <si>
    <t>Prevention and mitigation of occupational health and safety impacts directly linked by business relationships</t>
  </si>
  <si>
    <t>HSE plans are developed, documented and integrated into the overall AGIG business planning process
HSE plan details the HSE Vision, Objectives, Key Performance Indicators (KPIs), resources required and timeframes to drive continuous improvement initiatives
A variety of inputs are considered during HSE planning including: Executive directives, key stakeholder input, risk framework, incidents, legal requirements, HSE management system and beyond compliance opportunities</t>
  </si>
  <si>
    <t>11-9-9</t>
  </si>
  <si>
    <t>Workers covered by an occupational health and safety management system</t>
  </si>
  <si>
    <t>11-9-10</t>
  </si>
  <si>
    <t>Work-related injuries</t>
  </si>
  <si>
    <t>Refer to ESG Data Table 2025 (Tab 5, Safety)</t>
  </si>
  <si>
    <t>11-9-11</t>
  </si>
  <si>
    <t>Work-related ill health</t>
  </si>
  <si>
    <t>11-10</t>
  </si>
  <si>
    <t>Employment Practices</t>
  </si>
  <si>
    <t>11-10-1</t>
  </si>
  <si>
    <t>We undertake a Materiality Assessment annually, which considers the broad risks and opportunities at a business level. This is outlined in our 2025 ESG Report</t>
  </si>
  <si>
    <t>11-10-2</t>
  </si>
  <si>
    <t>New employee hires and employee turnover</t>
  </si>
  <si>
    <t>Refer to ESG Data Table 2025 (Tab 4, Employment)</t>
  </si>
  <si>
    <t>11-10-3</t>
  </si>
  <si>
    <t>Benefits provided to full-time employees that are not provided to temporary or part-time employees</t>
  </si>
  <si>
    <t>Refer to ESG Data Table 2025 (Tab 4, Employment and Training) and (Tab 9, Key Corporate Policies and Plans)</t>
  </si>
  <si>
    <t>11-10-4</t>
  </si>
  <si>
    <t>Parental Leave</t>
  </si>
  <si>
    <t>We do not report against GRI 11-10-4 as information is currently unavailable, however we plan to progress our disclosures in this area in coming years</t>
  </si>
  <si>
    <t>11-10-5</t>
  </si>
  <si>
    <t xml:space="preserve">Minimum notice periods regarding operational changes </t>
  </si>
  <si>
    <t>AGIG complies with Australian Law in relation to minimum notice period required to employees regarding operational changes</t>
  </si>
  <si>
    <t>11-10-6</t>
  </si>
  <si>
    <t>Average hours of training per year per employee</t>
  </si>
  <si>
    <t>11-10-7</t>
  </si>
  <si>
    <t>AGIG offers a number of programs for Career development and recognition via our Employee Benefits program, including professional development, study leave and education assistance policy.  At this stage we do not offer any transition assistance programs, this is an area we are considering for future reporting periods</t>
  </si>
  <si>
    <t>11-10-8</t>
  </si>
  <si>
    <t>New suppliers that were screened using social criteria</t>
  </si>
  <si>
    <t>We do not report against GRI 11-10-8 as information is currently unavailable, however we plan to progress our disclosures in this area in coming years.</t>
  </si>
  <si>
    <t>11-10-9</t>
  </si>
  <si>
    <t>Negative social impacts in the supply chain and actions taken</t>
  </si>
  <si>
    <t>We do not report against GRI 11-10-9 as information is currently unavailable, however we plan to progress our disclosures in this area in coming years.</t>
  </si>
  <si>
    <t>11-11</t>
  </si>
  <si>
    <t>Non-discrimination and Equal Opportunity</t>
  </si>
  <si>
    <t>11-11-1</t>
  </si>
  <si>
    <t>11-11-2</t>
  </si>
  <si>
    <t>Proportion of senior management hired from the local community</t>
  </si>
  <si>
    <t>We do not report against GRI 11-11-2 as information is currently unavailable, however we plan to progress our disclosures in this area in coming years</t>
  </si>
  <si>
    <t>11-11-3</t>
  </si>
  <si>
    <t>Refer to GRI 11-10-4</t>
  </si>
  <si>
    <t>11-11-4</t>
  </si>
  <si>
    <t>Refer to GRI 11-10-6</t>
  </si>
  <si>
    <t>11-11-5</t>
  </si>
  <si>
    <t>Diversity of governance bodies and employees</t>
  </si>
  <si>
    <t>We do not report against GRI 11-11-5 as information is currently unavailable, however we plan to progress our disclosures in this area in coming years</t>
  </si>
  <si>
    <t>11-11-6</t>
  </si>
  <si>
    <t>Ratio of basic salary and remuneration</t>
  </si>
  <si>
    <t>11-11-7</t>
  </si>
  <si>
    <t>Incidents of discrimination and corrective actions taken</t>
  </si>
  <si>
    <t>We do not report against GRI 11-11-7 as information is currently unavailable, however we plan to progress our disclosures in this area in coming years</t>
  </si>
  <si>
    <t>11-12</t>
  </si>
  <si>
    <t>Forced Labor and Modern Slavery</t>
  </si>
  <si>
    <t>11-12-1</t>
  </si>
  <si>
    <t>11-12-2</t>
  </si>
  <si>
    <t>Operations and suppliers at significant risk for incidents of forced or compulsory labor</t>
  </si>
  <si>
    <t>Refer to AGIG's Modern Slavery Statement (provide link to our Website)</t>
  </si>
  <si>
    <t>11-12-3</t>
  </si>
  <si>
    <t>We do not report against GRI 11-12-3 as information is currently unavailable</t>
  </si>
  <si>
    <t>11-13</t>
  </si>
  <si>
    <t>Reporting on Freedom of Association and Collective Bargaining</t>
  </si>
  <si>
    <t>11-13-1</t>
  </si>
  <si>
    <t>11-13-2</t>
  </si>
  <si>
    <t>Operations and suppliers in which the right to freedom of association and collective bargaining may be at risk</t>
  </si>
  <si>
    <t>We do not report against GRI 11-13-2 as information is currently unavailable</t>
  </si>
  <si>
    <t>11-14</t>
  </si>
  <si>
    <t>Economic Impacts</t>
  </si>
  <si>
    <t>11-14-1</t>
  </si>
  <si>
    <t>11-14-2</t>
  </si>
  <si>
    <t>Direct economic value generated and distributed</t>
  </si>
  <si>
    <t>We do not report against GRI 11-14 2-5 as information is currently unavailable</t>
  </si>
  <si>
    <t>11-14-3</t>
  </si>
  <si>
    <t>11-14-4</t>
  </si>
  <si>
    <t>Infrastructure investments and services supported</t>
  </si>
  <si>
    <t>11-14-5</t>
  </si>
  <si>
    <t>Significant indirect economic impacts</t>
  </si>
  <si>
    <t>11-14-6</t>
  </si>
  <si>
    <t>Proportion of spending on local suppliers</t>
  </si>
  <si>
    <t>Refer to ESG Data Table 2025 (Tab 7, Supply Chain)</t>
  </si>
  <si>
    <t>11-15</t>
  </si>
  <si>
    <t>Local Communities</t>
  </si>
  <si>
    <t>11-15-1</t>
  </si>
  <si>
    <t>Management of material topics
Additional sector recommendations: 
 - Describe the approach to identifying stakeholders within local communities and to engage with them
 - List the vulnerable groups that the organisation has identified within the local communities
 - List any collective or individual rights that the organisation has identified that are of particular concern for local communities
 - Describe the approach to engaging with vulnerable groups, including
   -  how it seeks to ensure meaningful engagement
    - how it seeks to ensure safe and equitable gender participation</t>
  </si>
  <si>
    <t>Refer to our ESG Reporting Suite for further information, including our PSP Program with customers experiencing vulnerability, The Energy Charter and our Community Impact Report</t>
  </si>
  <si>
    <t>11-15-2</t>
  </si>
  <si>
    <t>Operations with local community engagement, impact assessments, and development programs</t>
  </si>
  <si>
    <t>11-15-3</t>
  </si>
  <si>
    <t>Operations with significant actual and potential negative impacts on local communities</t>
  </si>
  <si>
    <t>We do not report against GRI 11-15-3 as information is currently unavailable</t>
  </si>
  <si>
    <t>11-15-4</t>
  </si>
  <si>
    <t>Additional sector disclosures:
Report the number and type of grievances from local communities identified, including:
  - percentage of grievances that were addressed and resolved
  - percentage of grievances that were resolved through remediation</t>
  </si>
  <si>
    <t>We do not report against GRI 11-15-4 as information is currently unavailable</t>
  </si>
  <si>
    <t>11-16</t>
  </si>
  <si>
    <t>Land and Resource Rights</t>
  </si>
  <si>
    <t>11-16-1</t>
  </si>
  <si>
    <t>Management of material topics
Additional sector recommendations
  - Describe the approach to engaging with affected vulnerable groups, including:
    - how the organisation seeks to ensure engagement is meaningful
    -  how the organisation seeks to ensure safe and equitable gender participation</t>
  </si>
  <si>
    <t>We do not report against GRI 11-16-1 as information is currently unavailable</t>
  </si>
  <si>
    <t>11-16-2</t>
  </si>
  <si>
    <t>Additional sector disclosures:
List the locations of operations that caused or contributed to involuntary resettlement or where such resettlement is ongoing
For each location, describe how peoples' livelihoods and human rights were affected and restored</t>
  </si>
  <si>
    <t>We do not report against GRI 11-16-2 as information is currently unavailable</t>
  </si>
  <si>
    <t>11-17</t>
  </si>
  <si>
    <t>Rights of Indigenous Peoples</t>
  </si>
  <si>
    <t>11-17-1</t>
  </si>
  <si>
    <t>Management of material topics
Additional sector recommendations
 - Describe the community development programmes that are intended to enhance positive impacts for indigenous peoples, including the approach to providing employment, procurement, and training opportunities
 - Describe the approach of engaging with indigenous peoples, including:
    -  how the organisation seeks to ensure engagement is meaningful
    -  how the organisation seeks to ensure indigenous women can participate safely and equitably</t>
  </si>
  <si>
    <t>AGIG has a "Innovate" Reconciliation Action Plan in place
Refer to our ESG and Community Impact Reports for additional information</t>
  </si>
  <si>
    <t>11-17-2</t>
  </si>
  <si>
    <t>Incidents of violations involving the rights of indigenous peoples
Additional sector recommendations
 - Describe the identified incidents of violations involving the rights of indigenous peoples</t>
  </si>
  <si>
    <t>11-17-3</t>
  </si>
  <si>
    <t>List the locations of operations where indigenous peoples are present or affected by activities of the organisation</t>
  </si>
  <si>
    <t>Our 2025 ESG and Community Impact Report provides information on activies with indigenous groups</t>
  </si>
  <si>
    <t>Report if the organisation has been involved in a process of seeking free, prior and informed consent (FPIC) from indigenous peoples for any of the organisation's activities, including, in each case:
  - whether the process has been mutually accepted by the organisation and the affected indigenous peoples:
  - whether an agreement has been reached, and if so, if the agreement is publicly available</t>
  </si>
  <si>
    <t>11-18</t>
  </si>
  <si>
    <t>Conflict and Security</t>
  </si>
  <si>
    <t>11-18-1</t>
  </si>
  <si>
    <t>Management of material topics
Additional sector recommendations
 - List the locations of operations in areas of conflict
  - Describe the approach to ensuring respect for human rights by public and private security providers</t>
  </si>
  <si>
    <t>We do not report against GRI 11-18-1 as information is currently unavailable</t>
  </si>
  <si>
    <t>11-18-2</t>
  </si>
  <si>
    <t>Security personnel trained in human rights policies or procedures</t>
  </si>
  <si>
    <t>11-19</t>
  </si>
  <si>
    <t>Anti-competitive Behaviour</t>
  </si>
  <si>
    <t>11-19-1</t>
  </si>
  <si>
    <t xml:space="preserve">Management of material topics  </t>
  </si>
  <si>
    <t>We do not report against GRI 11-19-1 and 11-19-2 as information is currently unavailable</t>
  </si>
  <si>
    <t>11-19-2</t>
  </si>
  <si>
    <t>Legal actions for anti-competitive behaviour, anti-trust, and monopoly practices</t>
  </si>
  <si>
    <t>11-20</t>
  </si>
  <si>
    <t>Anti-corruption</t>
  </si>
  <si>
    <t>11-20-1</t>
  </si>
  <si>
    <t>Management of material topics  
Additional sector recommendations
  -  Describe how potential impacts of corruption or risks of corruption are managed in the organisation's supply chain
  -  Describe the whistleblowing and other mechanisms in place for individuals to raise concerns about corruption.</t>
  </si>
  <si>
    <t>Refer to our 2025 ESG Report, Governance section</t>
  </si>
  <si>
    <t>11-20-2</t>
  </si>
  <si>
    <t>Operations assessed for risks related to corruption</t>
  </si>
  <si>
    <t>Partial disclosure -
For the Executive Management Team and Senior Management Team, Procurement and Finance Teams Anti-corruption Training  is mandatory 
Training is refreshed every two years.  We plan to progress our disclosures in this area in the coming years</t>
  </si>
  <si>
    <t>11-20-3</t>
  </si>
  <si>
    <t>Communication and training about anti-corruption policies and procedures</t>
  </si>
  <si>
    <t>11-20-4</t>
  </si>
  <si>
    <t>Confirmed incidents of corruption and actions taken</t>
  </si>
  <si>
    <t>Refer to ESG Data Table 2025 (Tab 3, Governance)</t>
  </si>
  <si>
    <t>11-20-5</t>
  </si>
  <si>
    <t>Additional sector disclosures:
Describe the approach to contract transparency, including:
  -  whether contracts and licenses are made publicly and, if so, where they are published
  - if contracts or licenses are not publicly available, the reason for this and actions taken to make them public in the future</t>
  </si>
  <si>
    <t>We do not report against GRI 11-20-5 as information is currently unavailable</t>
  </si>
  <si>
    <t>11-20-6</t>
  </si>
  <si>
    <t>Additional sector disclosures:
List the organization's beneficial owners and xplain how the organization indentifies the beneficial owners of busines partners, including joint ventures and suppliers</t>
  </si>
  <si>
    <t>We do not report against GRI 11-20-6 as information is currently unavailable</t>
  </si>
  <si>
    <t>11-21</t>
  </si>
  <si>
    <t>Payments to Governments</t>
  </si>
  <si>
    <t>11-21-1</t>
  </si>
  <si>
    <t>We do not report against GRI 11-21-1 to GRI 11-21-18 as information is currently unavailable, however we plan to progress our disclosures in this area in coming years</t>
  </si>
  <si>
    <t>11-21-2</t>
  </si>
  <si>
    <t>11-21-3</t>
  </si>
  <si>
    <t>Financial assistance received from government</t>
  </si>
  <si>
    <t>11-21-4</t>
  </si>
  <si>
    <t>Approach to tax</t>
  </si>
  <si>
    <t>11-21-5</t>
  </si>
  <si>
    <t>Tax governance, control, and risk management</t>
  </si>
  <si>
    <t>11-21-6</t>
  </si>
  <si>
    <t>Stakeholder engagement and management of concerns related to tax</t>
  </si>
  <si>
    <t>11-21-7</t>
  </si>
  <si>
    <t>Country-by-country reporting</t>
  </si>
  <si>
    <t>11-21-8</t>
  </si>
  <si>
    <t>Additional sector disclosures (not relevant to AGIG)</t>
  </si>
  <si>
    <t>11-22</t>
  </si>
  <si>
    <t>Reporting on Public Policy</t>
  </si>
  <si>
    <t>11-22-1</t>
  </si>
  <si>
    <t>Management of material topics  
Additional sector recommendations
  -  Describe the organisation's stance on significant issues that are the focus of its participation in public policy development and lobbying; and any differences between these positions and its stated policies, goals, or other public positions
  - Report whether the organisation is a member of, or contributes to, any representative associations or committees that participate in public policy development and lobbying, including:
  - the nature of this contribution
  -  any differences between the organisation's stated policies, goals, or other public positions on significant issues related to climate change, and the positions of the representative associations or committees</t>
  </si>
  <si>
    <t>We do not report against GRI 11-22-1 and GRI 11-22-2 as information is currently unavailable</t>
  </si>
  <si>
    <t>11-22-2</t>
  </si>
  <si>
    <t>Political contributions</t>
  </si>
  <si>
    <t>Topic Standards - To be reviewed by AMQ</t>
  </si>
  <si>
    <t> </t>
  </si>
  <si>
    <t>GRI: 102: Climate Change 2025</t>
  </si>
  <si>
    <t>102-1</t>
  </si>
  <si>
    <t>Transition plan for climate change mitigation
The organization shall:
a. describe its transition plan, including policies and actions to mitigate climate change; 
b. describe how the transition plan aligns with the latest scientific evidence on the global effort needed to limit global warming to 1.5oC, including the source of the climate change-related scenarios used, and the methodologies and assumptions used todevelop the transition plan;
c. report the total expenditure incurred by the implementation of the transition plan as monetary value and percentage of the total expenditure incurred in the reporting period;
d. report the governance bodies or individual roles responsible for overseeing and implementing the transition plan and their responsibilities;
e. describe how the transition plan is embedded in its business strategy; report the targets to achieve the transition plan and progress toward them, including:
       i. GHG emissions reduction targets reported under Disclosure 102-4;
       ii. targets to phase out fossil fuels, the base year, and standards, methodologies, and assumptions used to set the targets;
       iii. other climate change mitigation targets, how these were set, what is covered, the base year, and their role within the transition plan;
f. describe how the transition plan aligns with just transition principles and how engagement with stakeholders informs its development and implementation;
g. describe the impacts on people and the environment from implementing the transition plan and the actions taken to manage them, including:
       i. workers, local communities, and Indigenous Peoples;
       ii. biodiversity;
h. describe how its public policy activities, including lobbying activities, are consistent with the transition plan;
       i. explain, in the absence of a transition plan, why it does not exist, and describe the steps being taken to develop it and the expected time frame.</t>
  </si>
  <si>
    <r>
      <t xml:space="preserve">Refer to 2025 Sustainability report which is available on the ASIC website
a. Refer to Our Value Chain Reduction Pathway and Emissions Tagets 
b. Refer to Scenario analaysis section
c. Refer to Current Impact on Financial Statements for each Climate related risk and opportunity in the Climate risks and Opportunities tables. </t>
    </r>
    <r>
      <rPr>
        <sz val="9"/>
        <color rgb="FF833C0C"/>
        <rFont val="Tahoma"/>
        <family val="2"/>
      </rPr>
      <t xml:space="preserve">
</t>
    </r>
    <r>
      <rPr>
        <sz val="9"/>
        <color rgb="FF000000"/>
        <rFont val="Tahoma"/>
        <family val="2"/>
      </rPr>
      <t>d. Refer to Refer to Corporate Governance and Management Approach
e. Refer to Corporate Govenance. We undertake a materiallty assessment each year to review and update our targets
f. Refer to Corporate Govenance
g. This information is not yet available, we plan to progress our disclosures in this area in coming years</t>
    </r>
    <r>
      <rPr>
        <sz val="9"/>
        <color rgb="FF833C0C"/>
        <rFont val="Tahoma"/>
        <family val="2"/>
      </rPr>
      <t xml:space="preserve">
</t>
    </r>
    <r>
      <rPr>
        <sz val="9"/>
        <color rgb="FF000000"/>
        <rFont val="Tahoma"/>
        <family val="2"/>
      </rPr>
      <t>h. Refer to Transition Climate Risk 1 - Renewable gas policy support</t>
    </r>
  </si>
  <si>
    <t>102-2</t>
  </si>
  <si>
    <r>
      <t>Climate change adaption plan</t>
    </r>
    <r>
      <rPr>
        <sz val="9"/>
        <color rgb="FF000000"/>
        <rFont val="Tahoma"/>
        <family val="2"/>
      </rPr>
      <t xml:space="preserve">
The organization shall:
a. describe the impacts on people and the environment associated with its climate change-related risks and opportunities and how they were considered in the development of the adaptation plan;
b. describe its adaptation plan, including:
     i. policies and actions to adapt to climate change;
     ii. the source of the climate change-related scenarios used, the temperature projection included in the scenarios, and the methodologies and assumptions used to develop the adaptation plan;
     iii. the total expenditure incurred by the implementation of the adaptation plan as monetary value and percentage of the total expenditure incurred in the reporting  period;
     iv. the governance bodies or individual roles responsible for overseeing and implementing the adaptation plan and their responsibilities;
     v. the targets to achieve the adaptation plan and progress toward them;
     vi. how the adaptation plan aligns with just transition principles and how engagement with stakeholders informs its development and implementation;
c.  describe the impacts on people and the environment from implementing the adaptation plan and the actions taken to manage them, including for:
     i. workers, local communities, and Indigenous Peoples;
     ii. biodiversity;
d. explain, in the absence of an adaptation plan, why it does not exi</t>
    </r>
  </si>
  <si>
    <t xml:space="preserve">Refer to 2025 Sustainability report which is available on the ASIC website
</t>
  </si>
  <si>
    <t>Topic Disclosures</t>
  </si>
  <si>
    <t>102-3</t>
  </si>
  <si>
    <r>
      <t>Just Transition</t>
    </r>
    <r>
      <rPr>
        <sz val="9"/>
        <color rgb="FF000000"/>
        <rFont val="Tahoma"/>
        <family val="2"/>
      </rPr>
      <t xml:space="preserve">
In th context of its transition or adaptation efforts, the organization shall:
a. report the total number of new employees recruited and a breakdown of this total by:
    i. gender;
    ii. employee type;
b. report the total number of employees whose work was terminated and a breakdown of this total by:
    i. gender;
    ii. employee type;
c. report the total number of redeployed employees and a breakdown of this total by:
    i. gender;
    ii. employee type;
d. report the total number of employees who received training for up- and re-skilling, and a breakdown of this total by:
    i. gender;
    ii. employee type;
e. report the total number of new workers who are not employees recruited and a breakdown of this total by gender;
f. report the total number of workers who are not employees whose work was terminated and a breakdown of this total by gender;
g. report the total number and percentage of new employees recruited whose basic pay is at or above the cost-of-living estimate, and describe actions taken or commitments made to address any gaps between basic pay and the cost-of-living estimate for workers reported under 102-3-a and 102-3-e;
h..list the locations of operation where the organization has impacts on local communities and Indigenous Peoples;
i. report the percentage of locations of operation listed under 102-3-h in which an agreement has been reached with affected or potentially affected local communities or Indigenous Peoples to safeguard their interests;
j. report contextual information necessary to understand the data reported under 102-3 and describe the methodologies and assumptions used to compile the data, including whether the numbers are reported: 
     i. in head count, full-time equivalent (FTE), or using another methodology;
     ii. at the end of the reporting period, as an average across the reporting period, or using another methodology.</t>
    </r>
  </si>
  <si>
    <t>Requires current tracked employee metrics to be refined in the context of the transition plan. Majority of data is available through existing reporting in ESG Data table 2025 (tab 4 Employment and Training)
Additional metrics will be required to meet the requirements of this disclosure</t>
  </si>
  <si>
    <t>102-4</t>
  </si>
  <si>
    <r>
      <t>GHG emissions reduction targets and pogress</t>
    </r>
    <r>
      <rPr>
        <sz val="9"/>
        <color rgb="FF000000"/>
        <rFont val="Tahoma"/>
        <family val="2"/>
      </rPr>
      <t xml:space="preserve">
The organization shall:
a. report short-, medium-, and long-term gross Scope 1, Scope 2, and Scope 3 GHG emissions reduction targets in metric tons of CO₂ equivalent and as a percentage of base year emissions, where:
     i. gross Scope 1, Scope 2, and Scope 3 GHG emissions reduction targets are reported separately or where Scope 1 and Scope 2 GHG emissions are combined;
     ii. gross Scope 1 and Scope 2 GHG emissions reduction targets cover the total Scope 1 and Scope 2 GHG emissions reported under Disclosures 102-5 and 102-6;
     iii. GHG removals, GHG trades, and avoided GHG emissions are excluded;
b. for each gross GHG emissions reduction target, report whether biogenic CO₂ emissions are included in the target;
c.  for each gross Scope 2 GHG emissions reduction target, report whether the targets use the location-based or market-based method;
d.  for each gross Scope 3 GHG emissions reduction target, list the Scope 3 categories covered by the targets;
e.  for each gross GHG emissions reduction target, report the gases covered by the target;
f. explain how the gross GHG emissions reduction targets align with the latest scientific evidence on the effort needed to limit global warming to 1.5°C;
g. describe its gross GHG emissions reduction target revision policy;
h. for each gross GHG emissions reduction target, report the base year, including:
      i. the rationale for choosing it;
      ii. base year emissions in metric tons of CO2 equivalent;
      iii. the context for any significant changes in emissions that triggered recalculations of base year emissions;
      iv. the previously reported base year emissions, if base year emissions are recalculated;
i. report the progress toward each gross GHG emissions reduction target using the inventory method, in metric tons of CO2 equivalent, and as a percentage of a base year emissions;
j. for each gross GHG emissions reduction target, explain how the progress toward the target was achieved and whether it is due to:
      i. reductions as a result of the organization’s initiatives; or
      ii. other factors;
k. report standards, methodologies, assumptions, and calculation tools used</t>
    </r>
  </si>
  <si>
    <r>
      <t>2025 Sustainability report which is available on the ASIC website and supporting documents (ESG data book and Basis of Preparation) covers the following:
a. AGIG have short (up to 2030) and medium (up to 2050) emissions reduction targets for aggregated Scope 1 and 2 emissions reduction targets outlined in Our Emissions Targets
b. biogenic CO2 emissions are not included in our GHG emissions reduction target as targets currently only cover Scope 1 and 2 emissions non of which come from the combustion or biodegradation of biomass. AGIG will review annually as part of materiallity assessment process. This may become applicable if Biomethane production becomes available.
c. Scope 2 emissions reduction target uses the location-based method as outlined in out Basis of Preparation.
d. Scope 3 inventory is currently being developed. Considering targets from 2026 - refer to Our Emissions Targets
e. Refer to Basis of Preparation Data requirements and calculation National Greenhouse Emissions and Energy Reporting</t>
    </r>
    <r>
      <rPr>
        <sz val="9"/>
        <color rgb="FFFF0000"/>
        <rFont val="Tahoma"/>
        <family val="2"/>
      </rPr>
      <t xml:space="preserve">. </t>
    </r>
    <r>
      <rPr>
        <sz val="9"/>
        <color rgb="FF000000"/>
        <rFont val="Tahoma"/>
        <family val="2"/>
      </rPr>
      <t>In line with our reporting requirements under National Greenhouse Energy Reporting (NGER) Scheme
f. Refer to Scenario Analysis section
h. AGIG's base year for our interim emissions target is 2020. 
i. Refer to Our Emissions Targets
j. Refer to Our Emissions Targets
k. Refer to Basis of Preparation</t>
    </r>
  </si>
  <si>
    <t>102-5</t>
  </si>
  <si>
    <r>
      <t>Scope 1 GHG emissions</t>
    </r>
    <r>
      <rPr>
        <sz val="9"/>
        <color rgb="FF000000"/>
        <rFont val="Tahoma"/>
        <family val="2"/>
      </rPr>
      <t xml:space="preserve">
The organization shall:
a. report gross Scope 1 GHG emissions in metric tons of CO₂ equivalent, and in the calculation
     i. include emissions of CO2 , CH4 , N2O, HFCs, PFCs, SF6 , and NF3
     ii. include biogenic non-CO2 GHG emissions produced by combustion or biodegradation of biomass from owned or controlled sources;
     iii. exclude GHG removals, GHG trades, and avoided emissions;
     iv. use the global warming potential (GWP) values based on a 100-year timeframe from the latest IPCC assessment report;
b.  provide a breakdown of gross Scope 1 GHG emissions by CO2, CH4, N2O, HFCs, PFCs, SF6 , and NF3, in metric tons and metric tons of CO2 equivalent;
c.  report biogenic CO₂ emissions from the combustion or biodegradation of biomass from owned or controlled sources in metric tons, separately from gross Scope 1 GHG emissions;
d. report the base year for the calculation, including:
      i. the rationale for choosing it;
      ii. base year emissions in metric tons of CO2 equivalent separately for gross Scope 1GHG emissions and biogenic CO2 emissions;
      iii. the context for any significant changes in emissions that triggered recalculations of base year emissions;
      iv. the previously reported base year emissions, if base year emissions are recalculated;
e. report the consolidation approach for Scope 1 GHG emissions that is consistently applied across Scope 1, Scope 2, and Scope 3 GHG emissions, whether equity share, financial control, or operational control;
f. report standards, methodologies, assumptions, and calculation tools used, including the source of the emission factors used. </t>
    </r>
  </si>
  <si>
    <r>
      <t>2025 Sustainability report and supporting documents (ESG data book and Basis of Preparation) covers the following:
a. Annual Scope 1 GHG emissions reported in data book (tab 2 Environmental) 
b. Scope 1 emissions currently reported in metric tons of CO2 equivalent. We will review the potential to include a breakdown in future disclosures.
c. Currently n/a. However will be reviewed annually.
d. We have an internal basis of preparation of methodology that references the basis for establishing the base year.</t>
    </r>
    <r>
      <rPr>
        <sz val="9"/>
        <color rgb="FF833C0C"/>
        <rFont val="Tahoma"/>
        <family val="2"/>
      </rPr>
      <t xml:space="preserve">
</t>
    </r>
    <r>
      <rPr>
        <sz val="9"/>
        <color rgb="FF000000"/>
        <rFont val="Tahoma"/>
        <family val="2"/>
      </rPr>
      <t>e. AGIG use the operational control approach - refer to Basis of Preparation
f. Refer to Basis of Preparation Data requirements and calculation National Greenhouse Emissions and Energy Reporting. In line with our reporting requirements under National Greenhouse Energy Reporting (NGER) Scheme</t>
    </r>
  </si>
  <si>
    <t>102-6</t>
  </si>
  <si>
    <r>
      <t>Scope 2 GHG emissions</t>
    </r>
    <r>
      <rPr>
        <sz val="9"/>
        <color rgb="FF000000"/>
        <rFont val="Tahoma"/>
        <family val="2"/>
      </rPr>
      <t xml:space="preserve">
The organization shall:
a. report gross location-based and, if applicable, market-based Scope 2 GHG emissions in metric tons of CO2 equivalent, and in the calculation:
     i. include emissions of CO2 , CH4 and N2O;
     ii. include biogenic non-CO2 GHG emissions from electricity use;
     iii. exclude GHG removals, GHG trades, and avoided emissions;
     iv. use the global warming potential (GWP) values based on a 100-year timeframe from the latest IPCC assessment report;
b. provide a breakdown of gross location-based Scope 2 GHG emissions by CO2, CH4, and N2O in metric tons and metric tons of CO2 equivalent;
c.  report location-based and, if applicable, market-based biogenic CO₂ emissions from electricity use in metric tons, separately from gross Scope 2 GHG emissions;
d.  report the base year for the calculation, including:
      i. the rationale for choosing it;
      ii. base year emissions in metric tons of CO₂ equivalent separately for gross Scope 2 GHG emissions and biogenic CO2 emissions;
      iii.  the context for any significant changes in emissions that triggered recalculations of base year emissions;
      iv.  the previously reported base year emissions, if base year emissions are recalculated;
e.  report the consolidation approach for Scope 2 GHG emissions that is consistently applied across Scope 1, Scope 2, and Scope 3 GHG emissions, whether equity share, financial control, or operational control;
f.  report standards, methodologies, assumptions, and calculation tools used, including the source of the emission factors used</t>
    </r>
  </si>
  <si>
    <r>
      <t>2025 Sustainability report which is available on the ASIC websiteand supporting documents (ESG data book and Basis of Preparation) covers the following:
a. Annual Scope 2 GHG emissions reported in ESG and Sustainability reports</t>
    </r>
    <r>
      <rPr>
        <sz val="9"/>
        <color rgb="FFFF0000"/>
        <rFont val="Tahoma"/>
        <family val="2"/>
      </rPr>
      <t xml:space="preserve">, </t>
    </r>
    <r>
      <rPr>
        <sz val="9"/>
        <color rgb="FF000000"/>
        <rFont val="Tahoma"/>
        <family val="2"/>
      </rPr>
      <t>Refer to Basis of Preparation for the specific included gasses
b. Scope 2 emissions currently reported based on location-based methodology in metric tons of CO2 equivalent. We will review the potential to include a breakdown in future disclosures.
c. Scope 2 emissions are reported using location-based methodology, refer to Basis of Preparation
d. We have an internal basis of preparation of methodology that references the basis for establishing the base year (as part of our Safeguard Reporting) 
e. AGIG use the operational control approach - refer to Basis of Preparation
f. Refer to Basis of Preparation for detail on standards, methodologies, assumptions, calculation tools and emissions factors</t>
    </r>
  </si>
  <si>
    <t>102-7</t>
  </si>
  <si>
    <r>
      <t>Scope 3 GHG emissions</t>
    </r>
    <r>
      <rPr>
        <sz val="9"/>
        <color rgb="FF000000"/>
        <rFont val="Tahoma"/>
        <family val="2"/>
      </rPr>
      <t xml:space="preserve">
The organization shall:
a. report gross Scope 3 GHG emissions in metric tons of CO₂ equivalent, and in the calculation:
     i. include GHG emissions for each Scope 3 category;
     ii. include emissions of CO2 , CH4, N2O, HFCs, PFCs, SF6, and NF3
     iii. include biogenic non-CO2 GHG emissions from the combustion or biodegradation of biomass in the upstream and downstream value chain;
     iv. exclude GHG removals, GHG trades, and avoided emissions;
     v. use the global warming potential (GWP) values based on a 100-year timeframe from the latest IPCC assessment report;
b.  provide a breakdown of gross Scope 3 GHG emissions by each of the 15 Scope 3 categories in metric tons of CO2 equivalent;
c.  report biogenic CO₂ emissions from the combustion or biodegradation of biomass in the upstream and downstream value chain in metric tons, separately from gross Scope 3 GHG emissions, and a breakdown of this total by each of the 15 Scope 3 categories;
d. report the base year for the calculation, including:
      i. the rationale for choosing it;
      ii. base year emissions in metric tons of CO2 equivalent separately for gross Scope 3 GHG emissions and biogenic CO2 emissions;
      iii. the context for any significant changes in emissions that triggered recalculations of base year emissions;
      iv.  the previously reported base year emissions, if base year emissions are recalculated;
e. report the consolidation approach for Scope 3 GHG emissions that is consistently applied across Scope 1, Scope 2, and Scope 3 GHG emissions, whether equity share, financial control, or operational control;
f. report standards, methodologies, assumptions, and calculation tools used, including the sources of the emission factors used.</t>
    </r>
  </si>
  <si>
    <r>
      <t xml:space="preserve">2025 Sustainability report and supporting documents (ESG data book and Basis of Preparation) covers the following:
a. Annual scope 3 GHG emissions reported in ESG report
b. Breakdown of scope 3 GHG emissions per applicable category is provided in scope 3 emissions performance
c. We cannot report on biogenic CO2 emissions as this data is not currently available
</t>
    </r>
    <r>
      <rPr>
        <sz val="9"/>
        <color theme="1"/>
        <rFont val="Tahoma"/>
        <family val="2"/>
      </rPr>
      <t xml:space="preserve">d. 2025 is our first reporting year for scope 3 GHG emissions. We are yet to determine our base year.
</t>
    </r>
    <r>
      <rPr>
        <sz val="9"/>
        <color rgb="FF000000"/>
        <rFont val="Tahoma"/>
        <family val="2"/>
      </rPr>
      <t>e. AGIG use the operational control approach
f. We are currently developing a basis of preparateon as part of target setting process with a view to disclose in future years</t>
    </r>
  </si>
  <si>
    <t>102-8</t>
  </si>
  <si>
    <r>
      <t>GHG emissions intensity</t>
    </r>
    <r>
      <rPr>
        <sz val="9"/>
        <color rgb="FF000000"/>
        <rFont val="Tahoma"/>
        <family val="2"/>
      </rPr>
      <t xml:space="preserve">
The organization shall:
a. report GHG emissions intensity ratio(s), including the gross GHG emissions in metric tons of CO₂ equivalent (the numerator) and the organization-specific metric (the denominator) chosen to calculate the ratio(s);
b. report the scope(s) of GHG emissions included in the intensity ratio(s), whether Scope 1, Scope 2, or Scope 3.</t>
    </r>
  </si>
  <si>
    <t>AGIG don't currently have an intensity metric. All targets are based on gross emissions reduction</t>
  </si>
  <si>
    <t>102-9</t>
  </si>
  <si>
    <r>
      <t>GHG removals in the value chain</t>
    </r>
    <r>
      <rPr>
        <sz val="9"/>
        <color rgb="FF000000"/>
        <rFont val="Tahoma"/>
        <family val="2"/>
      </rPr>
      <t xml:space="preserve">
The organization shall:
a. report the total Scope 1 GHG removals in metric tons of CO₂ equivalent, excluding any GHG trades, and a breakdown of this total by each storage pool;
b. or each type of storage pool, describe how quality criteria are monitored to manage the risk of non-permanence;
c. report the intended use of GHG removals;
d. describe the impacts on people and the environment from its Scope 1 GHG removals and the actions taken to manage them, including for:
     i. workers, local communities, and Indigenous Peoples;
     ii. biodiversity;
e. report standards, methodologies, assumptions, and calculation tools used.</t>
    </r>
  </si>
  <si>
    <t>AGIG don't currently use any GHG removals</t>
  </si>
  <si>
    <t>102-10</t>
  </si>
  <si>
    <r>
      <t>carbon Credits</t>
    </r>
    <r>
      <rPr>
        <sz val="9"/>
        <color rgb="FF000000"/>
        <rFont val="Tahoma"/>
        <family val="2"/>
      </rPr>
      <t xml:space="preserve">
The organization shall:
a. report the total amount of carbon credits canceled in metric tons of CO₂ equivalent and a breakdown of this total by removal or reduction projects;
b. for each project where carbon credits have been canceled, report:
     i. project name and ID;
     ii. project type;
     iii. cancelation serial number, cancellation date, and vintage;
      iv. host country and issuing registry;
c. for each carbon credit project reported under 102-10-b, describe how the project adheres to each of the following quality criteria:
     i. additionality;
     ii. credible baselines;
     iii. permanence;
     iv. leakage avoidance;
     v. unique issuance and claiming;
     vi. regular monitoring;
     vii. independent validation and verification;
     viii. GHG program governance;
d. report the purpose of carbon credit cancelation;
e. describe the impacts on people and the environment from projects where carbon credits are purchased and how the organization continuously monitors and evaluates
them, including:
      i. the categories of stakeholders consulted in project implementation;
      ii. how human rights are respected;
      iii. how socio-economic benefits are provided to local communities and Indigenous Peoples;
      iv. how biodiversity is conserved;
      v. how trade-offs are assessed.</t>
    </r>
  </si>
  <si>
    <t>AGIG doesn't purchase any carbon credits</t>
  </si>
  <si>
    <t>Table 1: Description of Key Corporate Policies and Plans</t>
  </si>
  <si>
    <t>Description</t>
  </si>
  <si>
    <r>
      <t>AGIG Zero Harm Principles </t>
    </r>
    <r>
      <rPr>
        <sz val="9"/>
        <rFont val="Tahoma"/>
        <family val="2"/>
      </rPr>
      <t> </t>
    </r>
  </si>
  <si>
    <t>The Zero Harm Principles outline targets and hazards that present an inherent risk of fatality. Each Principle is supported by a Standard that outlines the minimum mandatory requirements for controlling the fatal risks. The Zero Harm Principles are available on the AGIG website.  </t>
  </si>
  <si>
    <t>Alcohol and other Drug Policy</t>
  </si>
  <si>
    <t>This policy outlines the importance of providing a safe working environment by minimising hazards associated with the inappropriate use of alcohol or other drugs.</t>
  </si>
  <si>
    <r>
      <t>Business Continuity Policy </t>
    </r>
    <r>
      <rPr>
        <sz val="9"/>
        <rFont val="Tahoma"/>
        <family val="2"/>
      </rPr>
      <t> </t>
    </r>
  </si>
  <si>
    <t>The Business Continuity policy has been developed to support the business by minimising the effect of an interruption to the business. Business continuity deals specifically with business disruption risks.  </t>
  </si>
  <si>
    <r>
      <t>Code of Conduct Policy </t>
    </r>
    <r>
      <rPr>
        <sz val="9"/>
        <rFont val="Tahoma"/>
        <family val="2"/>
      </rPr>
      <t> </t>
    </r>
  </si>
  <si>
    <t>This Policy aims to promote and strengthen the reputation of AGIG by establishing a standard of performance, behaviour, professionalism and integrity for its Employees, contractors and subcontractors with respect to their conduct. The Policy outlines AGIG’s commitment to conducting business in an honest, ethical and accountable manner.  </t>
  </si>
  <si>
    <t>Compliance Policy</t>
  </si>
  <si>
    <t>This policy aims to promote a strong compliance culture to comply with laws, regulations, industry and internal codes of conduct that impact on the business.</t>
  </si>
  <si>
    <r>
      <t>Cyber Incident and Security Management Policy </t>
    </r>
    <r>
      <rPr>
        <sz val="9"/>
        <rFont val="Tahoma"/>
        <family val="2"/>
      </rPr>
      <t> </t>
    </r>
  </si>
  <si>
    <t>This Policy outlines AGIG’s management in relation to Cyber Incident Management, control for the AGIG Information Technology (IT) environments and the minimisation of IT risks and security incidents.  </t>
  </si>
  <si>
    <r>
      <rPr>
        <b/>
        <sz val="9"/>
        <color rgb="FF000000"/>
        <rFont val="Tahoma"/>
        <family val="2"/>
      </rPr>
      <t>Diversity, Equity and Inclusion Policy </t>
    </r>
    <r>
      <rPr>
        <sz val="9"/>
        <color rgb="FF000000"/>
        <rFont val="Tahoma"/>
        <family val="2"/>
      </rPr>
      <t> </t>
    </r>
  </si>
  <si>
    <t>This Policy outlines AGIG’s commitment to a workplace that promotes and recognises the diversity of its employees and the broader community by applying the principles of equity, fairness and transparency.  </t>
  </si>
  <si>
    <r>
      <t>Diversity, Equity and Inclusion Engagement Plan (2024-2026)</t>
    </r>
    <r>
      <rPr>
        <sz val="9"/>
        <rFont val="Tahoma"/>
        <family val="2"/>
      </rPr>
      <t> </t>
    </r>
  </si>
  <si>
    <t>The Plan outlines AGIG’s commitment to our priority initiatives and ensures we facilitate a culturally safe, respectful and inclusive place to work. </t>
  </si>
  <si>
    <r>
      <t>Education Assistance Policy </t>
    </r>
    <r>
      <rPr>
        <sz val="9"/>
        <rFont val="Tahoma"/>
        <family val="2"/>
      </rPr>
      <t> </t>
    </r>
  </si>
  <si>
    <t>AGIG’s people-capability is key to delivering our Vision and Strategy. This Policy outlines AGIG’s commitment to building progressive organisational capability by supporting personal learning and career development.  </t>
  </si>
  <si>
    <r>
      <t>Environment Policy </t>
    </r>
    <r>
      <rPr>
        <sz val="9"/>
        <rFont val="Tahoma"/>
        <family val="2"/>
      </rPr>
      <t> </t>
    </r>
  </si>
  <si>
    <t>Environmental stewardship is critical to the success and sustainability of our business and also a key focus of our ESG program. This Policy outlines our commitment to being environmentally responsible and minimising the impact of our business on the environment. This Policy is available on the AGIG website.  </t>
  </si>
  <si>
    <t>Family and Domestic Violence Leave</t>
  </si>
  <si>
    <t>This policy sets out the support available to all employees of AGIG who may be experiencing family and domestice volience.</t>
  </si>
  <si>
    <t>Foreign Investment Review Board (FIRB) Compliance Policy</t>
  </si>
  <si>
    <t xml:space="preserve">This policy recognises the Commonwealth Government's stated policy of strengthening the national security of Australia's critical infrastracture. It has been established to ensure compliance with the conditions imposed on AGIG by the Foreign Investment Review Board. </t>
  </si>
  <si>
    <r>
      <t>Fitness for Work Policy </t>
    </r>
    <r>
      <rPr>
        <sz val="9"/>
        <rFont val="Tahoma"/>
        <family val="2"/>
      </rPr>
      <t> </t>
    </r>
  </si>
  <si>
    <t>AGIG believes that we are all individually accountable and empowered to ensure our actions protect ourselves, fellow workers and the public. This Policy outlines clear expectations for fitness to work and access to various programs to assist employees to maintain their physical and mental fitness for work. This Policy is available on the AGIG website. </t>
  </si>
  <si>
    <r>
      <t>Flexible Work Policy </t>
    </r>
    <r>
      <rPr>
        <sz val="9"/>
        <rFont val="Tahoma"/>
        <family val="2"/>
      </rPr>
      <t> </t>
    </r>
  </si>
  <si>
    <t>Flexibility in where, when and how work is completed is valued by our people and contributes to a diverse and inclusive work environment. This Policy outlines the various flexible work arrangements available at AGIG.  </t>
  </si>
  <si>
    <r>
      <t>Fraud, Corruption, Misconduct Prevention and Whistleblowing Policy </t>
    </r>
    <r>
      <rPr>
        <sz val="9"/>
        <rFont val="Tahoma"/>
        <family val="2"/>
      </rPr>
      <t> </t>
    </r>
  </si>
  <si>
    <t>AGIG is committed to the highest standard of conduct and ethical behaviour. This Policy encourages the disclosure of any improper conduct, outlines the reporting process and whistle-blower protections.  </t>
  </si>
  <si>
    <r>
      <t>Health, Safety and Environment Statement of Committment </t>
    </r>
    <r>
      <rPr>
        <sz val="9"/>
        <rFont val="Tahoma"/>
        <family val="2"/>
      </rPr>
      <t> </t>
    </r>
  </si>
  <si>
    <t>AGIG believes that all incidents are preventable and is continually striving to achieve Zero Harm. This Statement of Commitment demonstrates an ongoing and determind commitment to improving Health, Safety and Environment (HSE) throughout AGIG.  </t>
  </si>
  <si>
    <r>
      <t>Incident, Emergency and Crisis Management Plans </t>
    </r>
    <r>
      <rPr>
        <sz val="9"/>
        <rFont val="Tahoma"/>
        <family val="2"/>
      </rPr>
      <t> </t>
    </r>
  </si>
  <si>
    <t>The Incident, Emergency and Crisis Management Plans have been developed to ensure that AGIG can respond effectively to crisis and emergency situations impacting any part of our business.  </t>
  </si>
  <si>
    <r>
      <t>Just Culture Policy and Protocol </t>
    </r>
    <r>
      <rPr>
        <sz val="9"/>
        <rFont val="Tahoma"/>
        <family val="2"/>
      </rPr>
      <t> </t>
    </r>
  </si>
  <si>
    <t>AGIG places strong emphasis and importance on fostering an open and transparent reporting culture. This Policy ensures that an incident concerning an allegation of safety misconduct is evaluated using a fair and consistent approach.  </t>
  </si>
  <si>
    <t>Leave Policy</t>
  </si>
  <si>
    <r>
      <t xml:space="preserve">This policy outlines an employee's mimimum entitlements provided for under the National Employment Standards (NES) found in the </t>
    </r>
    <r>
      <rPr>
        <i/>
        <sz val="9"/>
        <rFont val="Tahoma"/>
        <family val="2"/>
      </rPr>
      <t xml:space="preserve">Fair Work Act 2009 </t>
    </r>
    <r>
      <rPr>
        <sz val="9"/>
        <rFont val="Tahoma"/>
        <family val="2"/>
      </rPr>
      <t>(Cth), and the leave beenfits provided by AGIG.</t>
    </r>
  </si>
  <si>
    <r>
      <t>Modern Slavery Statement</t>
    </r>
    <r>
      <rPr>
        <sz val="9"/>
        <rFont val="Tahoma"/>
        <family val="2"/>
      </rPr>
      <t> </t>
    </r>
  </si>
  <si>
    <t>AGIG’s Modern Slavery Statement is published calendar year and provides an overview of how we address modern slavery risk in our business, operations, workforce and supply chains. </t>
  </si>
  <si>
    <t>Parental leave guideline</t>
  </si>
  <si>
    <t>This guide outlines leave entitlements available to AGIG employees at the birth of a child/children or placement of a child/children for adoption.</t>
  </si>
  <si>
    <r>
      <t>Privacy Policy </t>
    </r>
    <r>
      <rPr>
        <sz val="9"/>
        <rFont val="Tahoma"/>
        <family val="2"/>
      </rPr>
      <t> </t>
    </r>
  </si>
  <si>
    <t>AGIG is committed to upholding good corporate governance practices, including promoting a strong compliance culture. This Policy sets out how AGIG will collect, store and use personal information and our commitment to protecting the information we collect.  </t>
  </si>
  <si>
    <r>
      <t>Reconciliation Action Plan (RAP) (Innovate Stage)</t>
    </r>
    <r>
      <rPr>
        <sz val="9"/>
        <rFont val="Tahoma"/>
        <family val="2"/>
      </rPr>
      <t> </t>
    </r>
  </si>
  <si>
    <t>AGIG is committed to participating in reconciliation and “Closing the Gap” initiatives and making a practical difference with guidance from our First Nations partners. AGIG’s “Innovate” RAP was launched in November 2025.</t>
  </si>
  <si>
    <t>Recruitment and Selection Policy</t>
  </si>
  <si>
    <t>AGIG strives to develop a workplace that reflects the diversity and inclusion of the broader community in which we operate and apply the principles of equity, fairness and transparency to all recruitment, selection and appointment processes. This Policy sets out how AGIG will recruite and select individuals to comply with legal requirements, including but not limited to equal opportunity, diversity, equity and inclusion principles and other relevant policies and guidelines.</t>
  </si>
  <si>
    <r>
      <t>Risk Management Policy </t>
    </r>
    <r>
      <rPr>
        <sz val="9"/>
        <rFont val="Tahoma"/>
        <family val="2"/>
      </rPr>
      <t> </t>
    </r>
  </si>
  <si>
    <t>The Risk Management policy outlines AGIG’s approach to the management of risk as part of its Corporate Governance program.  </t>
  </si>
  <si>
    <r>
      <t>Respectful Workplace Policy </t>
    </r>
    <r>
      <rPr>
        <sz val="9"/>
        <rFont val="Tahoma"/>
        <family val="2"/>
      </rPr>
      <t> </t>
    </r>
  </si>
  <si>
    <t>AGIG’s commitment to ensuring a Respectful Workplace is key to being A Good Employer. It is AGIG’s responsibility to create an environment where AGIG employees are acknowledged as the core contributors to achieving our Vision of being the leading gas infrastructure business in Australia and where everyone is respectfully welcome at work.  </t>
  </si>
  <si>
    <r>
      <t>Supplier Code of Conduct </t>
    </r>
    <r>
      <rPr>
        <sz val="9"/>
        <rFont val="Tahoma"/>
        <family val="2"/>
      </rPr>
      <t> </t>
    </r>
  </si>
  <si>
    <t>AGIG’s Supplier Code of Conduct policy identifies the requirements as referenced in the Business Ethics section of the Procurement Statement and applies to all Procurement activities. This Code of Conduct is available on the AGIG website.  </t>
  </si>
  <si>
    <r>
      <t>Sustainable Procurement Standard</t>
    </r>
    <r>
      <rPr>
        <sz val="9"/>
        <rFont val="Tahoma"/>
        <family val="2"/>
      </rPr>
      <t> </t>
    </r>
  </si>
  <si>
    <t>Reflects AGIG’s Code of Conduct and outlines our approach to matters of corporate responsibility. This Standard is provided to AGIG’s suppliers to inform them of expectations and is available on the AGIG website.  </t>
  </si>
  <si>
    <r>
      <t>Workplace Grievance Policy </t>
    </r>
    <r>
      <rPr>
        <sz val="9"/>
        <rFont val="Tahoma"/>
        <family val="2"/>
      </rPr>
      <t> </t>
    </r>
  </si>
  <si>
    <t>AGIG is committed to providing a workplace in which employees can engage, consult and cooperate in a manner which encourages respectful, professional and legislatively compliant employee relations. This Policy outlines how workplace grievances are managed. </t>
  </si>
  <si>
    <t>Basis of Preparation: AGN</t>
  </si>
  <si>
    <t>Reporting period: 1 January to 31 December 2025.</t>
  </si>
  <si>
    <t>The metrics reported are for the year ended 31 December 2025 unless stated otherwise, in which case they are as at 31 December 2025. </t>
  </si>
  <si>
    <t>Organisational boundary: AGN and its controlled entities for the reporting period, unless otherwise specified.</t>
  </si>
  <si>
    <t xml:space="preserve">Operational </t>
  </si>
  <si>
    <t>Key Definitions</t>
  </si>
  <si>
    <r>
      <rPr>
        <b/>
        <sz val="9"/>
        <rFont val="Tahoma"/>
        <family val="2"/>
      </rPr>
      <t>Gas Delivered:</t>
    </r>
    <r>
      <rPr>
        <sz val="9"/>
        <color theme="1"/>
        <rFont val="Tahoma"/>
        <family val="2"/>
      </rPr>
      <t xml:space="preserve"> Gas delivered via gas networks to customers. Gas is provided by pipelines to the customer’s meter.  </t>
    </r>
  </si>
  <si>
    <r>
      <rPr>
        <b/>
        <sz val="9"/>
        <rFont val="Tahoma"/>
        <family val="2"/>
      </rPr>
      <t>Customer Numbers:</t>
    </r>
    <r>
      <rPr>
        <sz val="9"/>
        <color theme="1"/>
        <rFont val="Tahoma"/>
        <family val="2"/>
      </rPr>
      <t xml:space="preserve"> Total number of customers receiving gas on our pipelines.   Customers are identified as those with a Meter Identification Reference Number (MIRN).</t>
    </r>
  </si>
  <si>
    <r>
      <rPr>
        <b/>
        <sz val="9"/>
        <color rgb="FF000000"/>
        <rFont val="Tahoma"/>
      </rPr>
      <t>Unplanned Network Interruptions:</t>
    </r>
    <r>
      <rPr>
        <sz val="9"/>
        <color rgb="FF000000"/>
        <rFont val="Tahoma"/>
      </rPr>
      <t xml:space="preserve"> Interruption to gas supply to a customer (MIRN) that was unplanned. </t>
    </r>
  </si>
  <si>
    <r>
      <rPr>
        <b/>
        <sz val="9"/>
        <color rgb="FF000000"/>
        <rFont val="Tahoma"/>
        <family val="2"/>
      </rPr>
      <t xml:space="preserve">Total Replacement Mains: </t>
    </r>
    <r>
      <rPr>
        <sz val="9"/>
        <color rgb="FF000000"/>
        <rFont val="Tahoma"/>
        <family val="2"/>
      </rPr>
      <t>Total length in kilometres of replacement pipelines in service and owned by AGN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</si>
  <si>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AGN as at the end of reporting period.</t>
    </r>
  </si>
  <si>
    <r>
      <rPr>
        <b/>
        <sz val="9"/>
        <rFont val="Tahoma"/>
        <family val="2"/>
      </rPr>
      <t xml:space="preserve">Total Transmission Length: </t>
    </r>
    <r>
      <rPr>
        <sz val="9"/>
        <color theme="1"/>
        <rFont val="Tahoma"/>
        <family val="2"/>
      </rPr>
      <t>Total length in kilometres of transmission pipelines in service and owned by AGN as at the end of the reporting period.</t>
    </r>
  </si>
  <si>
    <r>
      <t xml:space="preserve">Decommissioned Pipelines: </t>
    </r>
    <r>
      <rPr>
        <sz val="9"/>
        <color rgb="FF000000"/>
        <rFont val="Tahoma"/>
        <family val="2"/>
      </rPr>
      <t xml:space="preserve">Mains not replaced and pipeline is either removed from the ground completely, filled with inert materials or cleaned and sealed. </t>
    </r>
  </si>
  <si>
    <r>
      <t xml:space="preserve">Electrolysis: </t>
    </r>
    <r>
      <rPr>
        <sz val="9"/>
        <color rgb="FF000000"/>
        <rFont val="Tahoma"/>
        <family val="2"/>
      </rPr>
      <t xml:space="preserve">Breaking down water into separate chemical components by passing an electric current through it. </t>
    </r>
  </si>
  <si>
    <r>
      <rPr>
        <b/>
        <sz val="9"/>
        <color rgb="FF000000"/>
        <rFont val="Tahoma"/>
        <family val="2"/>
      </rPr>
      <t xml:space="preserve">Renewable Electricity: </t>
    </r>
    <r>
      <rPr>
        <sz val="9"/>
        <color rgb="FF000000"/>
        <rFont val="Tahoma"/>
        <family val="2"/>
      </rPr>
      <t>Electricity from renewable sources such as solar and wind, as certified by an accredited body, Greenpower.</t>
    </r>
  </si>
  <si>
    <t>Metrics</t>
  </si>
  <si>
    <t>Total Gas Delivered (TJ)</t>
  </si>
  <si>
    <t>Renewable Hydrogen Produced (kilogram)</t>
  </si>
  <si>
    <t>Total Customer Numbers (number)</t>
  </si>
  <si>
    <t>Total Distribution Mains (km)</t>
  </si>
  <si>
    <t>Total Replacement Mains (km)</t>
  </si>
  <si>
    <t>Total Transmission Pipeline (km)</t>
  </si>
  <si>
    <t>Unplanned Network Interruptions Affecting 5+ customers (number)</t>
  </si>
  <si>
    <t>Customers experiencing 3+ Interruptions within 12 months (number)</t>
  </si>
  <si>
    <t>Assumptions, Estimates and Judgements</t>
  </si>
  <si>
    <t xml:space="preserve">AGN's gas delivered metric is based on actual gas meter readings during the reporting period. Due to meter reading data not being available to the end of December in some of our networks, an estimate is used to forecast Gas Delivered. These assumptions are used for only a small portion of gas delivered (approximately 1%).
</t>
  </si>
  <si>
    <t>AGN's total mains metric is based on the distribution pipeline length as recorded in the Geospatial Information System (GIS), this will include older pipes that have not been replaced under the mains replacement program and based on historically sourced data.</t>
  </si>
  <si>
    <t xml:space="preserve">AGN’s mains replacement is defined as the length from a combination of renewal activities including insertion into the existing pipeline,  direct burial where insertion is not suitable and the original main becomes a decommissioned pipeline or, piecemeal replacement. </t>
  </si>
  <si>
    <t xml:space="preserve">AGN’s renewable electricity is sourced from Greenpower accredited sources. GreenPower ensures the right amount of renewable electricity is fed into the grid and that customers are buying independently accredited renewable energy from entirely renewable sources. </t>
  </si>
  <si>
    <t xml:space="preserve">Governance </t>
  </si>
  <si>
    <r>
      <rPr>
        <b/>
        <sz val="9"/>
        <color rgb="FF000000"/>
        <rFont val="Tahoma"/>
      </rPr>
      <t>Corruption Practices:</t>
    </r>
    <r>
      <rPr>
        <sz val="9"/>
        <color rgb="FF000000"/>
        <rFont val="Tahoma"/>
      </rPr>
      <t xml:space="preserve">  Circumstances or activities amounting to fraud, corruption, misconduct or improper states of affairs or circumstances, including conduct that could result in a contravention of laws applicable to AGN, and is considered “Reportable Conduct” in accordance with the AGN Fraud Corruption Misconduct Prevention and Whistleblowing Policy.
</t>
    </r>
    <r>
      <rPr>
        <sz val="8"/>
        <color rgb="FF000000"/>
        <rFont val="Tahoma"/>
      </rPr>
      <t>Note: This definition has been updated to remove the reference to the version of the AGN Fraud Corruption Misconduct Prevention and Whistleblowing Policy, as this is reviewed annually as part of our Corporate Governance.</t>
    </r>
  </si>
  <si>
    <r>
      <rPr>
        <b/>
        <sz val="9"/>
        <color rgb="FF000000"/>
        <rFont val="Tahoma"/>
      </rPr>
      <t>Whistleblower Reports</t>
    </r>
    <r>
      <rPr>
        <sz val="9"/>
        <color rgb="FF000000"/>
        <rFont val="Tahoma"/>
      </rPr>
      <t xml:space="preserve">: A whistleblowing report, submitted to Grant Thornton, or otherwise to AGN using any of the methods outlined in AGN’s Fraud Corruption Misconduct Prevention and Whistleblowing Policy to report any suspected impropriety, misconduct, corruption or malpractice on a confidential basis. 
</t>
    </r>
    <r>
      <rPr>
        <sz val="8"/>
        <color rgb="FF000000"/>
        <rFont val="Tahoma"/>
      </rPr>
      <t>Note: This definition has been updated to remove the reference to the version of the AGN's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</si>
  <si>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AGN’s confidential whistleblowing hotline.</t>
    </r>
  </si>
  <si>
    <r>
      <rPr>
        <b/>
        <sz val="9"/>
        <rFont val="Tahoma"/>
        <family val="2"/>
      </rPr>
      <t xml:space="preserve">Incident: </t>
    </r>
    <r>
      <rPr>
        <sz val="9"/>
        <rFont val="Tahoma"/>
        <family val="2"/>
      </rPr>
      <t>An incident of corruption reported during the reporting period.</t>
    </r>
    <r>
      <rPr>
        <sz val="9"/>
        <rFont val="Calibri"/>
        <family val="2"/>
      </rPr>
      <t> </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</si>
  <si>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of the Basis of Preparation).</t>
    </r>
  </si>
  <si>
    <r>
      <rPr>
        <b/>
        <sz val="9"/>
        <rFont val="Tahoma"/>
        <family val="2"/>
      </rPr>
      <t>Modern Slavery Training:</t>
    </r>
    <r>
      <rPr>
        <b/>
        <sz val="9"/>
        <color theme="1"/>
        <rFont val="Tahoma"/>
        <family val="2"/>
      </rPr>
      <t xml:space="preserve"> </t>
    </r>
    <r>
      <rPr>
        <sz val="9"/>
        <color theme="1"/>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</si>
  <si>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AGN data or technology systems.</t>
    </r>
    <r>
      <rPr>
        <sz val="9"/>
        <color rgb="FF000000"/>
        <rFont val="Calibri"/>
        <family val="2"/>
        <scheme val="minor"/>
      </rPr>
      <t>  </t>
    </r>
  </si>
  <si>
    <r>
      <t>Significant Notifiable Breaches: </t>
    </r>
    <r>
      <rPr>
        <sz val="9"/>
        <color theme="1"/>
        <rFont val="Tahoma"/>
        <family val="2"/>
      </rPr>
      <t xml:space="preserve">Breach that impacts customers, employees and contractors and is reportable to one or more relevant regulators in compliance with legislative or regulatory requirements </t>
    </r>
    <r>
      <rPr>
        <sz val="9"/>
        <color theme="1"/>
        <rFont val="Tahoma"/>
        <family val="2"/>
      </rPr>
      <t>applicable to AGN</t>
    </r>
    <r>
      <rPr>
        <sz val="9"/>
        <color theme="1"/>
        <rFont val="Tahoma"/>
        <family val="2"/>
      </rPr>
      <t xml:space="preserve"> including: Australian Privacy Legislation, Security of Critical Infrastructure (SOCI) Legislation, Foreign Investment Review Board (FIRB) requirements.  </t>
    </r>
  </si>
  <si>
    <r>
      <rPr>
        <b/>
        <sz val="9"/>
        <rFont val="Tahoma"/>
        <family val="2"/>
      </rPr>
      <t>Breach (data):</t>
    </r>
    <r>
      <rPr>
        <sz val="9"/>
        <color theme="1"/>
        <rFont val="Tahoma"/>
        <family val="2"/>
      </rPr>
      <t xml:space="preserve"> When data is lost or subjected to unauthorised access, modification, disclosure, or other misuse or interference. Also referred to as a ‘data spill’. </t>
    </r>
  </si>
  <si>
    <r>
      <rPr>
        <b/>
        <sz val="9"/>
        <rFont val="Tahoma"/>
        <family val="2"/>
      </rPr>
      <t>Breach (security):</t>
    </r>
    <r>
      <rPr>
        <sz val="9"/>
        <color theme="1"/>
        <rFont val="Tahoma"/>
        <family val="2"/>
      </rPr>
      <t xml:space="preserve"> A cyber security incident that results in unauthorised access to data, applications, services, networks and/or devices by bypassing their underlying security mechanisms.</t>
    </r>
    <r>
      <rPr>
        <sz val="9"/>
        <color rgb="FF000000"/>
        <rFont val="Calibri"/>
        <family val="2"/>
        <scheme val="minor"/>
      </rPr>
      <t> </t>
    </r>
  </si>
  <si>
    <t>Confirmed Incidents of Corruption (number)</t>
  </si>
  <si>
    <t>Employees that received training on anti-corruption and ethics and integrity  (percentage)</t>
  </si>
  <si>
    <r>
      <rPr>
        <sz val="9"/>
        <color rgb="FF000000"/>
        <rFont val="Tahoma"/>
        <family val="2"/>
      </rPr>
      <t>Whistleblower reports (including bribery and/or corruption practices)</t>
    </r>
    <r>
      <rPr>
        <sz val="9"/>
        <color rgb="FF000000"/>
        <rFont val="Calibri"/>
        <family val="2"/>
      </rPr>
      <t> (number)</t>
    </r>
  </si>
  <si>
    <t>Note: Historically this metric was reported separately as "total number of whistleblower reports and total number of whistleblower reports relating to bribery and/or corruption practices". From 2024, these have been combined as one metric</t>
  </si>
  <si>
    <t>Significant notifiable cyber security breaches (number)</t>
  </si>
  <si>
    <r>
      <t xml:space="preserve">Modern slavery training hours </t>
    </r>
    <r>
      <rPr>
        <sz val="9"/>
        <color rgb="FF000000"/>
        <rFont val="Calibri"/>
        <family val="2"/>
      </rPr>
      <t>(number)
Note: this includes all full-time employees (active/inactive) during the reporting period, even if they were no longer employed at the end of the reporting period</t>
    </r>
  </si>
  <si>
    <t>Employment and Training</t>
  </si>
  <si>
    <r>
      <rPr>
        <b/>
        <sz val="9"/>
        <rFont val="Tahoma"/>
        <family val="2"/>
      </rPr>
      <t>Workforce by Employment Type:</t>
    </r>
    <r>
      <rPr>
        <sz val="9"/>
        <rFont val="Tahoma"/>
        <family val="2"/>
      </rPr>
      <t xml:space="preserve"> The distribution of employees by employment type as at the end of the reporting period (31 December 2024). Employment types are full-time, part-time, and casual employees. For the purposes of these metrics, employees exclude contractors.</t>
    </r>
    <r>
      <rPr>
        <sz val="9"/>
        <rFont val="Calibri"/>
        <family val="2"/>
      </rPr>
      <t> </t>
    </r>
  </si>
  <si>
    <r>
      <rPr>
        <b/>
        <sz val="9"/>
        <rFont val="Tahoma"/>
        <family val="2"/>
      </rPr>
      <t>Full-time Employee:</t>
    </r>
    <r>
      <rPr>
        <sz val="9"/>
        <color theme="1"/>
        <rFont val="Tahoma"/>
        <family val="2"/>
      </rPr>
      <t xml:space="preserve"> An employee who is employed on a full-time basis by AGN, and works 38 hours per week, as outlined in their employment contract. </t>
    </r>
  </si>
  <si>
    <r>
      <rPr>
        <b/>
        <sz val="9"/>
        <rFont val="Tahoma"/>
        <family val="2"/>
      </rPr>
      <t>Part-time Employee:</t>
    </r>
    <r>
      <rPr>
        <b/>
        <sz val="9"/>
        <color theme="1"/>
        <rFont val="Tahoma"/>
        <family val="2"/>
      </rPr>
      <t xml:space="preserve"> </t>
    </r>
    <r>
      <rPr>
        <sz val="9"/>
        <color theme="1"/>
        <rFont val="Tahoma"/>
        <family val="2"/>
      </rPr>
      <t>An employee who is employed on a part-time basis by AGN, who works less than 38 hours per week, as outlined in their employment contract.</t>
    </r>
    <r>
      <rPr>
        <sz val="9"/>
        <color rgb="FF000000"/>
        <rFont val="Calibri"/>
        <family val="2"/>
        <scheme val="minor"/>
      </rPr>
      <t> </t>
    </r>
  </si>
  <si>
    <r>
      <rPr>
        <b/>
        <sz val="9"/>
        <rFont val="Tahoma"/>
        <family val="2"/>
      </rPr>
      <t>Casual Employee:</t>
    </r>
    <r>
      <rPr>
        <sz val="9"/>
        <rFont val="Tahoma"/>
        <family val="2"/>
      </rPr>
      <t xml:space="preserve"> </t>
    </r>
    <r>
      <rPr>
        <sz val="9"/>
        <color theme="1"/>
        <rFont val="Tahoma"/>
        <family val="2"/>
      </rPr>
      <t>An employee who is employed on a casual basis by AGN, in line with the definitions of a casual employee under the Fair Work Act 2009.</t>
    </r>
    <r>
      <rPr>
        <sz val="9"/>
        <color rgb="FF000000"/>
        <rFont val="Calibri"/>
        <family val="2"/>
        <scheme val="minor"/>
      </rPr>
      <t> </t>
    </r>
  </si>
  <si>
    <r>
      <rPr>
        <b/>
        <sz val="9"/>
        <color rgb="FF000000"/>
        <rFont val="Tahoma"/>
        <family val="2"/>
      </rPr>
      <t xml:space="preserve">Workforce by Gender: </t>
    </r>
    <r>
      <rPr>
        <sz val="9"/>
        <color rgb="FF000000"/>
        <rFont val="Tahoma"/>
        <family val="2"/>
      </rPr>
      <t xml:space="preserve">The percentage of employees by gender as at the end of the reporting period (31 December 2025) as disclosed by the employee at the time of their onboarding. An employee will self-nominate as either male, female or choose not to disclose (undisclosed category). 
</t>
    </r>
    <r>
      <rPr>
        <sz val="8"/>
        <color rgb="FF000000"/>
        <rFont val="Tahoma"/>
        <family val="2"/>
      </rPr>
      <t xml:space="preserve"> Note: From 2024, we report on all workforce employment type, historically this metric was for full-time employees only.</t>
    </r>
  </si>
  <si>
    <r>
      <rPr>
        <b/>
        <sz val="9"/>
        <color rgb="FF000000"/>
        <rFont val="Tahoma"/>
        <family val="2"/>
      </rPr>
      <t>Workforce by Employment Category:</t>
    </r>
    <r>
      <rPr>
        <sz val="9"/>
        <color rgb="FF000000"/>
        <rFont val="Tahoma"/>
        <family val="2"/>
      </rPr>
      <t xml:space="preserve"> The distribution of employees by employment category as at the end of the reporting period (31 December 2025). Employment categories are managers and non-managers. Managers are defined as employees who hold the positions with the Executive Leadership Team (ELT) and Director only. 
</t>
    </r>
    <r>
      <rPr>
        <sz val="8"/>
        <color rgb="FF000000"/>
        <rFont val="Tahoma"/>
        <family val="2"/>
      </rPr>
      <t>Note: From 2024, we report on all workforce employment type, historically this metric was for full-time employees only.</t>
    </r>
  </si>
  <si>
    <r>
      <rPr>
        <b/>
        <sz val="9"/>
        <color rgb="FF000000"/>
        <rFont val="Tahoma"/>
        <family val="2"/>
      </rPr>
      <t>Workforce by Region:</t>
    </r>
    <r>
      <rPr>
        <sz val="9"/>
        <color rgb="FF000000"/>
        <rFont val="Tahoma"/>
        <family val="2"/>
      </rPr>
      <t xml:space="preserve"> The distribution of employees by region as at the end of the reporting period (31 December 2025). Location of the employee is extracted from the AGN payroll system and is based on the state at which the employee performs the majority of their AGN related work. </t>
    </r>
    <r>
      <rPr>
        <sz val="9"/>
        <color rgb="FF000000"/>
        <rFont val="Calibri"/>
        <family val="2"/>
      </rPr>
      <t xml:space="preserve"> 
</t>
    </r>
    <r>
      <rPr>
        <sz val="8"/>
        <color rgb="FF000000"/>
        <rFont val="Tahoma"/>
        <family val="2"/>
      </rPr>
      <t>Note: From 2024, we report on all workforce employment type, historically this metric was for full-time employees only.</t>
    </r>
  </si>
  <si>
    <r>
      <rPr>
        <b/>
        <sz val="9"/>
        <color rgb="FF000000"/>
        <rFont val="Tahoma"/>
        <family val="2"/>
      </rPr>
      <t>Workforce by Age Group:</t>
    </r>
    <r>
      <rPr>
        <sz val="9"/>
        <color rgb="FF000000"/>
        <rFont val="Tahoma"/>
        <family val="2"/>
      </rPr>
      <t xml:space="preserve"> The distribution of employees by age group as at the end of the reporting period (31 December 2025). The age of employees is determined from the date of birth recorded at the time of the employee’s onboarding. For the purposes of this metric, employees include only full-time employees, and excludes part-time employees, casual employees, and contractors.</t>
    </r>
    <r>
      <rPr>
        <sz val="9"/>
        <color rgb="FF000000"/>
        <rFont val="Calibri"/>
        <family val="2"/>
      </rPr>
      <t> </t>
    </r>
  </si>
  <si>
    <t xml:space="preserve">Workforce by Employment Type (Full-time, Part-time, Casual)  </t>
  </si>
  <si>
    <r>
      <t>Workforce by Gender</t>
    </r>
    <r>
      <rPr>
        <sz val="9"/>
        <color rgb="FF000000"/>
        <rFont val="Calibri"/>
        <family val="2"/>
        <scheme val="minor"/>
      </rPr>
      <t> </t>
    </r>
    <r>
      <rPr>
        <sz val="9"/>
        <rFont val="Tahoma"/>
        <family val="2"/>
      </rPr>
      <t>(Male, Female and Undisclosed)</t>
    </r>
  </si>
  <si>
    <t>Workforce by Employment category (Manager, non-manager)</t>
  </si>
  <si>
    <t>Workforce by Region (Australian States)</t>
  </si>
  <si>
    <t>Full-time Employee Workforce by Age Group</t>
  </si>
  <si>
    <t>Full-time Employee Workforce Turnover rate (by Gender and Age-group)</t>
  </si>
  <si>
    <t>Full-time Workforce New Hires for Reporting Period (by Gender, includes Active, Non-active)</t>
  </si>
  <si>
    <t xml:space="preserve">Training </t>
  </si>
  <si>
    <r>
      <rPr>
        <b/>
        <sz val="9"/>
        <rFont val="Tahoma"/>
        <family val="2"/>
      </rPr>
      <t>Training Modules:</t>
    </r>
    <r>
      <rPr>
        <b/>
        <sz val="9"/>
        <color theme="1"/>
        <rFont val="Tahoma"/>
        <family val="2"/>
      </rPr>
      <t> </t>
    </r>
    <r>
      <rPr>
        <sz val="9"/>
        <color theme="1"/>
        <rFont val="Tahoma"/>
        <family val="2"/>
      </rPr>
      <t>Voluntary and mandatory training, as required as part of individual roles.</t>
    </r>
    <r>
      <rPr>
        <sz val="9"/>
        <color rgb="FF000000"/>
        <rFont val="Calibri"/>
        <family val="2"/>
        <scheme val="minor"/>
      </rPr>
      <t>  </t>
    </r>
  </si>
  <si>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</si>
  <si>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r>
      <rPr>
        <sz val="9"/>
        <rFont val="Tahoma"/>
        <family val="2"/>
      </rPr>
      <t>.</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</si>
  <si>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t>
    </r>
    <r>
      <rPr>
        <sz val="9"/>
        <color rgb="FF000000"/>
        <rFont val="Calibri"/>
        <family val="2"/>
        <scheme val="minor"/>
      </rPr>
      <t>  </t>
    </r>
  </si>
  <si>
    <r>
      <rPr>
        <b/>
        <sz val="9"/>
        <rFont val="Tahoma"/>
        <family val="2"/>
      </rPr>
      <t xml:space="preserve">Total Training Hours: </t>
    </r>
    <r>
      <rPr>
        <sz val="9"/>
        <rFont val="Tahoma"/>
        <family val="2"/>
      </rPr>
      <t>Total training hours recorded in LMS/Training and Development Booking Sheet during the reporting period for AGN employees, based on the expected module completion time per LMS.</t>
    </r>
    <r>
      <rPr>
        <sz val="9"/>
        <rFont val="Calibri"/>
        <family val="2"/>
      </rPr>
      <t>  </t>
    </r>
  </si>
  <si>
    <r>
      <rPr>
        <sz val="9"/>
        <color rgb="FF000000"/>
        <rFont val="Tahoma"/>
        <family val="2"/>
      </rPr>
      <t xml:space="preserve">Trained Full-time Employees (active and inactive) by gender (Male, Female and Undisclosed) (percentage and hours)
</t>
    </r>
    <r>
      <rPr>
        <sz val="8"/>
        <color rgb="FF000000"/>
        <rFont val="Tahoma"/>
        <family val="2"/>
      </rPr>
      <t xml:space="preserve"> Note: From 2023, only active employees were reported</t>
    </r>
  </si>
  <si>
    <r>
      <t xml:space="preserve">Trained Full-time Employees (active and inactive) by Employment Category (Managers, Non-Managers) (percentage and hours)
 </t>
    </r>
    <r>
      <rPr>
        <sz val="8"/>
        <color rgb="FF000000"/>
        <rFont val="Tahoma"/>
        <family val="2"/>
      </rPr>
      <t>Note: prior to 2023, only active employees were reported</t>
    </r>
  </si>
  <si>
    <t xml:space="preserve">Safety </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</si>
  <si>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AGN workplace or AGN activity undertaken by an AGN employee or contractor that resulted in: Fatalities, Lost Time Injuries, Medical Treated Injuries and Restricted Work Injuries. It excludes First Aid Incidents and High Potential Incidents.  </t>
    </r>
  </si>
  <si>
    <r>
      <rPr>
        <b/>
        <sz val="9"/>
        <rFont val="Tahoma"/>
        <family val="2"/>
      </rPr>
      <t>Lost Time Injury Frequency Rate (LTIFR):</t>
    </r>
    <r>
      <rPr>
        <sz val="9"/>
        <color theme="1"/>
        <rFont val="Tahoma"/>
        <family val="2"/>
      </rPr>
      <t xml:space="preserve"> Reports the number of Lost Time Injuries (LTI) per million hours worked</t>
    </r>
    <r>
      <rPr>
        <b/>
        <sz val="9"/>
        <color theme="1"/>
        <rFont val="Tahoma"/>
        <family val="2"/>
      </rPr>
      <t>.</t>
    </r>
  </si>
  <si>
    <r>
      <rPr>
        <b/>
        <sz val="9"/>
        <rFont val="Tahoma"/>
        <family val="2"/>
      </rPr>
      <t xml:space="preserve">Fatalities: </t>
    </r>
    <r>
      <rPr>
        <sz val="9"/>
        <rFont val="Tahoma"/>
        <family val="2"/>
      </rPr>
      <t>A</t>
    </r>
    <r>
      <rPr>
        <sz val="9"/>
        <color theme="1"/>
        <rFont val="Tahoma"/>
        <family val="2"/>
      </rPr>
      <t>n incident resulting in a work-related death of any person including an AGN employee or contractor.</t>
    </r>
  </si>
  <si>
    <r>
      <rPr>
        <b/>
        <sz val="9"/>
        <rFont val="Tahoma"/>
        <family val="2"/>
      </rPr>
      <t>Total Hours Worked</t>
    </r>
    <r>
      <rPr>
        <b/>
        <sz val="9"/>
        <color theme="1"/>
        <rFont val="Tahoma"/>
        <family val="2"/>
      </rPr>
      <t>:</t>
    </r>
    <r>
      <rPr>
        <sz val="9"/>
        <color theme="1"/>
        <rFont val="Tahoma"/>
        <family val="2"/>
      </rPr>
      <t xml:space="preserve"> Hours worked by AGN full-time employees and contractors. The number of total hours worked excludes paid leave of absence from work (paid vacations, paid sick leave, public holidays) and is based on actual hours from pay runs. Total hours worked by contractors are reported to AGN by the external contractors.</t>
    </r>
    <r>
      <rPr>
        <sz val="9"/>
        <color rgb="FF000000"/>
        <rFont val="Calibri"/>
        <family val="2"/>
        <scheme val="minor"/>
      </rPr>
      <t>  </t>
    </r>
    <r>
      <rPr>
        <sz val="9"/>
        <rFont val="Tahoma"/>
        <family val="2"/>
      </rPr>
      <t xml:space="preserve">
</t>
    </r>
    <r>
      <rPr>
        <sz val="8"/>
        <rFont val="Tahoma"/>
        <family val="2"/>
      </rPr>
      <t>Note: In 2024 we began using actual hours work provided by the payroll system, historically we calculated this as employees x 7.6 hours/days x 20 days/month.</t>
    </r>
  </si>
  <si>
    <r>
      <rPr>
        <b/>
        <sz val="9"/>
        <rFont val="Tahoma"/>
        <family val="2"/>
      </rPr>
      <t>Public Leaks:</t>
    </r>
    <r>
      <rPr>
        <sz val="9"/>
        <color theme="1"/>
        <rFont val="Tahoma"/>
        <family val="2"/>
      </rPr>
      <t xml:space="preserve"> Relate to the number of leak investigation work orders raised via a phone call from the public to the National Response Centre. It excludes Leak Survey or internally generated leak reports</t>
    </r>
    <r>
      <rPr>
        <b/>
        <sz val="9"/>
        <color theme="1"/>
        <rFont val="Tahoma"/>
        <family val="2"/>
      </rPr>
      <t>.</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</si>
  <si>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AGN by its service provider. All responses to leaks calls, except cancelled jobs, are included in the measure, irrespective of the outcome (for example even if no leaks were found). </t>
    </r>
  </si>
  <si>
    <r>
      <rPr>
        <b/>
        <sz val="9"/>
        <color rgb="FF000000"/>
        <rFont val="Tahoma"/>
      </rPr>
      <t>Leak Management Plan (LMP):</t>
    </r>
    <r>
      <rPr>
        <sz val="9"/>
        <color rgb="FF000000"/>
        <rFont val="Tahoma"/>
      </rPr>
      <t xml:space="preserve"> Outlines the systems and approach for managing the leak survey program and assessment, classification and repair of gas leaks.</t>
    </r>
  </si>
  <si>
    <r>
      <rPr>
        <b/>
        <sz val="9"/>
        <rFont val="Tahoma"/>
        <family val="2"/>
      </rPr>
      <t xml:space="preserve">Leak Survey:  </t>
    </r>
    <r>
      <rPr>
        <sz val="9"/>
        <rFont val="Tahoma"/>
        <family val="2"/>
      </rPr>
      <t>Planned periodic leak surveys undertaken by AGN. Where a leak is identified, this will result in pinpoint investigation followed by a leak repair work order.</t>
    </r>
    <r>
      <rPr>
        <sz val="9"/>
        <rFont val="Segoe UI"/>
        <family val="2"/>
      </rPr>
      <t>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</si>
  <si>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 and National Response Centre leaks.</t>
    </r>
  </si>
  <si>
    <r>
      <rPr>
        <b/>
        <sz val="9"/>
        <rFont val="Tahoma"/>
        <family val="2"/>
      </rPr>
      <t xml:space="preserve">Class 1 leaks: </t>
    </r>
    <r>
      <rPr>
        <sz val="9"/>
        <rFont val="Tahoma"/>
        <family val="2"/>
      </rPr>
      <t>H</t>
    </r>
    <r>
      <rPr>
        <sz val="9"/>
        <color theme="1"/>
        <rFont val="Tahoma"/>
        <family val="2"/>
      </rPr>
      <t>igh risk leaks (as defined by the Safety Regulatory in each State), to be repaired /</t>
    </r>
    <r>
      <rPr>
        <b/>
        <sz val="9"/>
        <color theme="1"/>
        <rFont val="Tahoma"/>
        <family val="2"/>
      </rPr>
      <t xml:space="preserve"> </t>
    </r>
    <r>
      <rPr>
        <sz val="9"/>
        <color theme="1"/>
        <rFont val="Tahoma"/>
        <family val="2"/>
      </rPr>
      <t xml:space="preserve">made safe (or further work to be conducted) within 24 hours.
</t>
    </r>
    <r>
      <rPr>
        <b/>
        <sz val="9"/>
        <color theme="1"/>
        <rFont val="Tahoma"/>
        <family val="2"/>
      </rPr>
      <t xml:space="preserve">Class 2 leaks: </t>
    </r>
    <r>
      <rPr>
        <sz val="9"/>
        <color theme="1"/>
        <rFont val="Tahoma"/>
        <family val="2"/>
      </rPr>
      <t>Low risk leaks, to be repaired /</t>
    </r>
    <r>
      <rPr>
        <b/>
        <sz val="9"/>
        <color theme="1"/>
        <rFont val="Tahoma"/>
        <family val="2"/>
      </rPr>
      <t xml:space="preserve"> </t>
    </r>
    <r>
      <rPr>
        <sz val="9"/>
        <color theme="1"/>
        <rFont val="Tahoma"/>
        <family val="2"/>
      </rPr>
      <t>made safe (or further work to be conducted) within 7 business days.
This metric measures the compliance to leak repair time required for Class 1 and Class 2 leaks. 
To measure compliance with class 1 and class 2 leak safety regulatory requirements, the repair or made safe timeframe is measured from the date and time when a Leak Service Request is created (either by the National Response Centre or internally generated) to the date and time it is made safe, as recorded in the work order.</t>
    </r>
  </si>
  <si>
    <t xml:space="preserve">Total Recordable Injury Frequency Rate (TRIFR) </t>
  </si>
  <si>
    <t>Lost Time Injury Frequency Rate (LTIFR)</t>
  </si>
  <si>
    <t>Total number of fatalities as a result of a work-related injury (number)</t>
  </si>
  <si>
    <t>Public Leak Reports Responded to in Target Timeframe (percentage)</t>
  </si>
  <si>
    <t>Performance with LMP Target Timeframe - Class 1 and 2 Repair (percentage)</t>
  </si>
  <si>
    <t>Leak Management Plan (LMP) Leak Survey Compliance (percentage)</t>
  </si>
  <si>
    <t>Community and Human Rights</t>
  </si>
  <si>
    <r>
      <rPr>
        <b/>
        <sz val="9"/>
        <rFont val="Tahoma"/>
        <family val="2"/>
      </rPr>
      <t>Community Investments:</t>
    </r>
    <r>
      <rPr>
        <sz val="9"/>
        <color rgb="FF00A3E0"/>
        <rFont val="Tahoma"/>
        <family val="2"/>
      </rPr>
      <t xml:space="preserve"> </t>
    </r>
    <r>
      <rPr>
        <sz val="9"/>
        <rFont val="Tahoma"/>
        <family val="2"/>
      </rPr>
      <t>Under AGN’s Community Partnership Program (CPP), AGN provides financial contributions to Australian based registered charities or not for profit organisations.  </t>
    </r>
    <r>
      <rPr>
        <sz val="9"/>
        <color rgb="FF00A3E0"/>
        <rFont val="Tahoma"/>
        <family val="2"/>
      </rPr>
      <t> </t>
    </r>
    <r>
      <rPr>
        <sz val="9"/>
        <rFont val="Tahoma"/>
        <family val="2"/>
      </rPr>
      <t xml:space="preserve">
</t>
    </r>
    <r>
      <rPr>
        <sz val="8"/>
        <rFont val="Tahoma"/>
        <family val="2"/>
      </rPr>
      <t>Note: Funding for the CPP Program is budgeted and paid by AGN for all entities within the Australian Gas Infrastructure Group (AGIG) and is consistent with year on year.</t>
    </r>
  </si>
  <si>
    <r>
      <rPr>
        <b/>
        <sz val="9"/>
        <rFont val="Tahoma"/>
        <family val="2"/>
      </rPr>
      <t>Volunteer Hours:</t>
    </r>
    <r>
      <rPr>
        <sz val="9"/>
        <rFont val="Tahoma"/>
        <family val="2"/>
      </rPr>
      <t xml:space="preserve"> Hours that AGN employees have volunteered during the reporting period. Volunteer hours must be used for Australian based registered charities or not for profit organisations. </t>
    </r>
  </si>
  <si>
    <t xml:space="preserve">Community Investment </t>
  </si>
  <si>
    <t>AGIG Volunteer Hours (AGN)</t>
  </si>
  <si>
    <t xml:space="preserve">Supply Chain </t>
  </si>
  <si>
    <r>
      <rPr>
        <b/>
        <sz val="9"/>
        <rFont val="Tahoma"/>
        <family val="2"/>
      </rPr>
      <t>Active Supplier:</t>
    </r>
    <r>
      <rPr>
        <sz val="9"/>
        <color theme="1"/>
        <rFont val="Tahoma"/>
        <family val="2"/>
      </rPr>
      <t xml:space="preserve"> A vendor within AGN's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</si>
  <si>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rFont val="Tahoma"/>
        <family val="2"/>
      </rPr>
      <t xml:space="preserve">Direct supplier of a product or service, with purchases during the reporting period. </t>
    </r>
  </si>
  <si>
    <r>
      <rPr>
        <b/>
        <sz val="9"/>
        <rFont val="Tahoma"/>
        <family val="2"/>
      </rPr>
      <t>Continent:</t>
    </r>
    <r>
      <rPr>
        <sz val="9"/>
        <color theme="1"/>
        <rFont val="Tahoma"/>
        <family val="2"/>
      </rPr>
      <t xml:space="preserve"> The continent of the supplier's location, as shown by the address on the supplier’s invoice.</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</si>
  <si>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</si>
  <si>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AGN.</t>
    </r>
    <r>
      <rPr>
        <sz val="9"/>
        <color rgb="FF000000"/>
        <rFont val="Calibri"/>
        <family val="2"/>
        <scheme val="minor"/>
      </rPr>
      <t>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</si>
  <si>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</si>
  <si>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Number of Active Tier 1 Suppliers by Geographical Location (number)</t>
  </si>
  <si>
    <t>Proportion of Spend of Active Tier 1 Local Suppliers (percentage)</t>
  </si>
  <si>
    <t xml:space="preserve">To reflect true Supplier Payment made during the reporting period, the following payments have  been excluded: APA Group has been excluded as a supplier, given the nature of the service provider agreement, monthly BAS activity statements, employee and payroll related payments and inter-company activities. </t>
  </si>
  <si>
    <t>Basis of Preparation: DBP</t>
  </si>
  <si>
    <r>
      <rPr>
        <b/>
        <vertAlign val="superscript"/>
        <sz val="9"/>
        <color rgb="FF00B0F0"/>
        <rFont val="Tahoma"/>
        <family val="2"/>
      </rPr>
      <t>*</t>
    </r>
    <r>
      <rPr>
        <b/>
        <sz val="9"/>
        <color rgb="FF00B0F0"/>
        <rFont val="Tahoma"/>
        <family val="2"/>
      </rPr>
      <t xml:space="preserve"> Metrics not assured in 2025</t>
    </r>
  </si>
  <si>
    <t>Organisational boundary: DBP and its controlled entities for the reporting period, unless otherwise specified</t>
  </si>
  <si>
    <t>Operational</t>
  </si>
  <si>
    <r>
      <rPr>
        <b/>
        <sz val="9"/>
        <rFont val="Tahoma"/>
        <family val="2"/>
      </rPr>
      <t>Gas Delivered:</t>
    </r>
    <r>
      <rPr>
        <sz val="9"/>
        <color theme="1"/>
        <rFont val="Tahoma"/>
        <family val="2"/>
      </rPr>
      <t xml:space="preserve"> Gas delivered (TJ), sourced from the meters measuring gas delivered for each pipeline as this represents the physical gas transported to end use. Pipelines in scope for this metric are the Dampier Bunbury Natural Gas Pipeline (DBNGP) and Pluto North-West Interconnector (PNI). </t>
    </r>
  </si>
  <si>
    <r>
      <rPr>
        <b/>
        <sz val="9"/>
        <rFont val="Tahoma"/>
        <family val="2"/>
      </rPr>
      <t>Gas Storage:</t>
    </r>
    <r>
      <rPr>
        <sz val="9"/>
        <rFont val="Tahoma"/>
        <family val="2"/>
      </rPr>
      <t xml:space="preserve"> Maximum gas storage capacity (TJ) at the Tubridgi Facility.  </t>
    </r>
  </si>
  <si>
    <r>
      <rPr>
        <b/>
        <sz val="9"/>
        <rFont val="Tahoma"/>
        <family val="2"/>
      </rPr>
      <t>Gas Produced:</t>
    </r>
    <r>
      <rPr>
        <sz val="9"/>
        <rFont val="Tahoma"/>
        <family val="2"/>
      </rPr>
      <t xml:space="preserve"> </t>
    </r>
    <r>
      <rPr>
        <sz val="9"/>
        <color theme="1"/>
        <rFont val="Tahoma"/>
        <family val="2"/>
      </rPr>
      <t>Native gas produced and delivered into the pipeline and sold to customers during the reporting period.</t>
    </r>
  </si>
  <si>
    <r>
      <rPr>
        <b/>
        <sz val="9"/>
        <rFont val="Tahoma"/>
        <family val="2"/>
      </rPr>
      <t>Customer Numbers:</t>
    </r>
    <r>
      <rPr>
        <sz val="9"/>
        <color theme="1"/>
        <rFont val="Tahoma"/>
        <family val="2"/>
      </rPr>
      <t xml:space="preserve"> Total number of customers for the reporting period, across the following pipelines: DBNGP (Dampier Bunbury Natural Gas Pipeline), AOGP (Ashburton Onslow Gas Pipeline), WAWP (Wheatstone Ashburton West Pipeline), PNI (Pluto North-West Interconnector), FRGP (Fortescue River Gas Pipeline), TNP (Tanami Pipeline). </t>
    </r>
  </si>
  <si>
    <r>
      <rPr>
        <b/>
        <sz val="9"/>
        <rFont val="Tahoma"/>
        <family val="2"/>
      </rPr>
      <t xml:space="preserve">Transmission Pipeline: </t>
    </r>
    <r>
      <rPr>
        <sz val="9"/>
        <color theme="1"/>
        <rFont val="Tahoma"/>
        <family val="2"/>
      </rPr>
      <t>Total length of kilometres of transmission pipelines as at the end of the reporting period.</t>
    </r>
  </si>
  <si>
    <r>
      <rPr>
        <b/>
        <sz val="9"/>
        <rFont val="Tahoma"/>
        <family val="2"/>
      </rPr>
      <t>DBNGP System Reliability:</t>
    </r>
    <r>
      <rPr>
        <sz val="9"/>
        <rFont val="Tahoma"/>
        <family val="2"/>
      </rPr>
      <t xml:space="preserve"> </t>
    </r>
    <r>
      <rPr>
        <sz val="9"/>
        <color theme="1"/>
        <rFont val="Tahoma"/>
        <family val="2"/>
      </rPr>
      <t>The reliability to provide gas to customers as needed, this is defined as</t>
    </r>
    <r>
      <rPr>
        <b/>
        <sz val="9"/>
        <color theme="1"/>
        <rFont val="Tahoma"/>
        <family val="2"/>
      </rPr>
      <t xml:space="preserve"> </t>
    </r>
    <r>
      <rPr>
        <sz val="9"/>
        <color theme="1"/>
        <rFont val="Tahoma"/>
        <family val="2"/>
      </rPr>
      <t>(Contracted Capacity - Total Capacity Curtailed)/Contracted Capacity) x 100 and it is expressed as a percentage</t>
    </r>
    <r>
      <rPr>
        <sz val="9"/>
        <rFont val="Tahoma"/>
        <family val="2"/>
      </rPr>
      <t>.</t>
    </r>
  </si>
  <si>
    <r>
      <rPr>
        <b/>
        <sz val="9"/>
        <color rgb="FF000000"/>
        <rFont val="Tahoma"/>
        <family val="2"/>
      </rPr>
      <t>DBNGP Compressor Station Reliability:</t>
    </r>
    <r>
      <rPr>
        <sz val="9"/>
        <color rgb="FF000000"/>
        <rFont val="Tahoma"/>
        <family val="2"/>
      </rPr>
      <t xml:space="preserve"> This percentage accounts for the total operational time of the compressor stations, minus any downtime due to unplanned or forced outages (Total hours – Forced hours)/Total Hours x 100. Note that there is a related metric, not reported here, that captures "availability" and incorporates both forced hours and planned outage hours.</t>
    </r>
  </si>
  <si>
    <t>Gas Storage (Physical Reservoir Capacity) (TJ)</t>
  </si>
  <si>
    <t>Customer Numbers (number)</t>
  </si>
  <si>
    <r>
      <t>Gas Produced (TJ)</t>
    </r>
    <r>
      <rPr>
        <vertAlign val="superscript"/>
        <sz val="9"/>
        <rFont val="Tahoma"/>
        <family val="2"/>
      </rPr>
      <t>*</t>
    </r>
  </si>
  <si>
    <t>Transmission Pipeline (km)</t>
  </si>
  <si>
    <t>DBNGP System Reliability (percentage)</t>
  </si>
  <si>
    <t>DBNGP Compressor Station Reliability (percentage)</t>
  </si>
  <si>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DBP, and is considered “Reportable Conduct” in accordance with the DBP Fraud Corruption Misconduct Prevention and Whistleblowing Policy.
</t>
    </r>
    <r>
      <rPr>
        <sz val="8"/>
        <rFont val="Tahoma"/>
        <family val="2"/>
      </rPr>
      <t>Note: This definition has been updated to remove the reference to the version of the DBP Fraud Corruption Misconduct Prevention and Whistleblowing Policy, as this is reviewed annually as part of our Corporate Governance.</t>
    </r>
  </si>
  <si>
    <r>
      <rPr>
        <b/>
        <sz val="9"/>
        <rFont val="Tahoma"/>
        <family val="2"/>
      </rPr>
      <t>Whistleblower Reports</t>
    </r>
    <r>
      <rPr>
        <sz val="9"/>
        <rFont val="Tahoma"/>
        <family val="2"/>
      </rPr>
      <t>:</t>
    </r>
    <r>
      <rPr>
        <sz val="9"/>
        <color theme="1"/>
        <rFont val="Tahoma"/>
        <family val="2"/>
      </rPr>
      <t xml:space="preserve"> A whistleblowing report, submitted to Grant Thornton, or otherwise to DBP using any of the methods outlined in DBP's Fraud Corruption Misconduct Prevention and Whistleblowing Policy to report any suspected impropriety, misconduct, corruption or malpractice on a confidential basis. 
</t>
    </r>
    <r>
      <rPr>
        <sz val="8"/>
        <color theme="1"/>
        <rFont val="Tahoma"/>
        <family val="2"/>
      </rPr>
      <t>Note: This defintion has been updated to remove the reference to the version of DBP's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</si>
  <si>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DBP's confidential whistleblowing hotline.</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</si>
  <si>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below).</t>
    </r>
  </si>
  <si>
    <r>
      <t>Modern Slavery Training:</t>
    </r>
    <r>
      <rPr>
        <b/>
        <sz val="9"/>
        <color rgb="FF000000"/>
        <rFont val="Tahoma"/>
        <family val="2"/>
      </rPr>
      <t xml:space="preserve"> </t>
    </r>
    <r>
      <rPr>
        <sz val="9"/>
        <color rgb="FF000000"/>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</si>
  <si>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DBP data or technology systems.</t>
    </r>
    <r>
      <rPr>
        <sz val="9"/>
        <color rgb="FF000000"/>
        <rFont val="Calibri"/>
        <family val="2"/>
        <scheme val="minor"/>
      </rPr>
      <t>  </t>
    </r>
  </si>
  <si>
    <r>
      <rPr>
        <b/>
        <sz val="9"/>
        <rFont val="Tahoma"/>
        <family val="2"/>
      </rPr>
      <t>Significant Notifiable Breaches:</t>
    </r>
    <r>
      <rPr>
        <sz val="9"/>
        <color theme="1"/>
        <rFont val="Tahoma"/>
        <family val="2"/>
      </rPr>
      <t> Breach that impacts customers, employees and contractors and is reportable to one or more relevant regulators in compliance with legislative or regulatory requirements applicable to DBP including: Australian Privacy Legislation, Security of Critical Infrastructure (SOCI) Legislation, Foreign Investment Review Board (FIRB) requirements.</t>
    </r>
    <r>
      <rPr>
        <sz val="9"/>
        <color rgb="FF000000"/>
        <rFont val="Calibri"/>
        <family val="2"/>
        <scheme val="minor"/>
      </rPr>
      <t> </t>
    </r>
  </si>
  <si>
    <r>
      <rPr>
        <b/>
        <sz val="9"/>
        <rFont val="Tahoma"/>
        <family val="2"/>
      </rPr>
      <t>Workforce by Employment Type:</t>
    </r>
    <r>
      <rPr>
        <sz val="9"/>
        <rFont val="Tahoma"/>
        <family val="2"/>
      </rPr>
      <t xml:space="preserve"> The distribution of employees by employment type as at the end of the reporting period (31 December 2025). Employment types are full-time, part-time, and casual employees. For the purposes of these metrics, employees exclude contractors.</t>
    </r>
    <r>
      <rPr>
        <sz val="9"/>
        <rFont val="Calibri"/>
        <family val="2"/>
      </rPr>
      <t> </t>
    </r>
  </si>
  <si>
    <r>
      <rPr>
        <b/>
        <sz val="9"/>
        <rFont val="Tahoma"/>
        <family val="2"/>
      </rPr>
      <t xml:space="preserve">Full-time Employee: </t>
    </r>
    <r>
      <rPr>
        <sz val="9"/>
        <rFont val="Tahoma"/>
        <family val="2"/>
      </rPr>
      <t>An employee who is employed on a full-time basis by DBP, and works 38 hours per week, as outlined in their employment contract. </t>
    </r>
  </si>
  <si>
    <r>
      <rPr>
        <b/>
        <sz val="9"/>
        <rFont val="Tahoma"/>
        <family val="2"/>
      </rPr>
      <t>Part-time Employee:</t>
    </r>
    <r>
      <rPr>
        <sz val="9"/>
        <rFont val="Tahoma"/>
        <family val="2"/>
      </rPr>
      <t xml:space="preserve"> An employee who is employed on a part-time basis by DBP, who works less than 38 hours per week, as outlined in their employment contract. </t>
    </r>
  </si>
  <si>
    <r>
      <rPr>
        <b/>
        <sz val="9"/>
        <rFont val="Tahoma"/>
        <family val="2"/>
      </rPr>
      <t>Casual Employee:</t>
    </r>
    <r>
      <rPr>
        <sz val="9"/>
        <rFont val="Tahoma"/>
        <family val="2"/>
      </rPr>
      <t xml:space="preserve"> An employee who is employed on a casual basis by DBP, in line with the definitions of a casual employee under the Fair Work Act 2009. </t>
    </r>
  </si>
  <si>
    <r>
      <rPr>
        <b/>
        <sz val="9"/>
        <color rgb="FF000000"/>
        <rFont val="Tahoma"/>
        <family val="2"/>
      </rPr>
      <t>Workforce by Employment Category:</t>
    </r>
    <r>
      <rPr>
        <sz val="9"/>
        <color rgb="FF000000"/>
        <rFont val="Tahoma"/>
        <family val="2"/>
      </rPr>
      <t xml:space="preserve"> The distribution of employees by employment category as at the end of the reporting period (31 December 2025). Employment categories are managers and non-managers. Managers are defined as employees who hold the positions with the Executive Leadership Team (ELT) and Director only. 
Note: From 2024, we report on all workforce employment type, historically this metric was for full-time employees only.</t>
    </r>
  </si>
  <si>
    <t>Workforce by Employment Type (Full-time, Part-time, Casual) (number and percentage)</t>
  </si>
  <si>
    <r>
      <t>Workforce by Gender</t>
    </r>
    <r>
      <rPr>
        <sz val="9"/>
        <color rgb="FF000000"/>
        <rFont val="Calibri"/>
        <family val="2"/>
      </rPr>
      <t> </t>
    </r>
    <r>
      <rPr>
        <sz val="9"/>
        <rFont val="Tahoma"/>
        <family val="2"/>
      </rPr>
      <t>(Male, Female and Undisclosed)</t>
    </r>
  </si>
  <si>
    <t>Training</t>
  </si>
  <si>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</si>
  <si>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</si>
  <si>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 xml:space="preserve">Total Training Hours: </t>
    </r>
    <r>
      <rPr>
        <sz val="9"/>
        <rFont val="Tahoma"/>
        <family val="2"/>
      </rPr>
      <t>Total training hours recorded in LMS/Training and Development Booking Sheet during the reporting period for DBP employees, based on the expected module completion time per LMS.</t>
    </r>
    <r>
      <rPr>
        <sz val="9"/>
        <rFont val="Calibri"/>
        <family val="2"/>
      </rPr>
      <t>  </t>
    </r>
  </si>
  <si>
    <r>
      <t xml:space="preserve">Trained Full-time Employees (active and inactive) by gender (Male, Female and Undisclosed) (percentage and hours)
</t>
    </r>
    <r>
      <rPr>
        <sz val="8"/>
        <rFont val="Tahoma"/>
        <family val="2"/>
      </rPr>
      <t xml:space="preserve"> Note: From 2023, only active employees were reported</t>
    </r>
  </si>
  <si>
    <r>
      <t xml:space="preserve">Trained Full-time Employees (active and inactive) by Employment Category (Managers, Non-Managers) (percentage and hours)
 </t>
    </r>
    <r>
      <rPr>
        <sz val="8"/>
        <rFont val="Tahoma"/>
        <family val="2"/>
      </rPr>
      <t>Note: Prior to 2023, only active employees were reported</t>
    </r>
  </si>
  <si>
    <t>Safety</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</si>
  <si>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DBP workplace or DBP activity undertaken by an DBP employee or contractor that resulted in: Fatalities, Lost Time Injuries, Medical Treated Injuries and Restricted Work Injuries. It excludes First Aid Incidents and High Potential Incidents.  </t>
    </r>
  </si>
  <si>
    <r>
      <rPr>
        <b/>
        <sz val="9"/>
        <rFont val="Tahoma"/>
        <family val="2"/>
      </rPr>
      <t xml:space="preserve">Fatalities: </t>
    </r>
    <r>
      <rPr>
        <sz val="9"/>
        <color theme="1"/>
        <rFont val="Tahoma"/>
        <family val="2"/>
      </rPr>
      <t>An incident resulting in a work-related death of any person including an MGN employee or contractor.</t>
    </r>
  </si>
  <si>
    <r>
      <rPr>
        <b/>
        <sz val="9"/>
        <rFont val="Tahoma"/>
        <family val="2"/>
      </rPr>
      <t>Total Hours Worked:</t>
    </r>
    <r>
      <rPr>
        <sz val="9"/>
        <rFont val="Tahoma"/>
        <family val="2"/>
      </rPr>
      <t xml:space="preserve"> Includes hours worked by DBP full-time employees and contractors. The number of total hours worked excludes paid leave of absence from work (paid vacations, paid sick leave, public holidays). Total hours worked by employees is determined by multiplying the total number of DBP employees x 7.6 hours/day x 20 days/month.  Total hours worked by  contractors are reported to DBP by external providers.</t>
    </r>
  </si>
  <si>
    <r>
      <rPr>
        <b/>
        <sz val="9"/>
        <rFont val="Tahoma"/>
        <family val="2"/>
      </rPr>
      <t xml:space="preserve">Total Number of Tier 1 and Tier 2 Safety Incidents: </t>
    </r>
    <r>
      <rPr>
        <sz val="9"/>
        <color theme="1"/>
        <rFont val="Tahoma"/>
        <family val="2"/>
      </rPr>
      <t>These incidents involve a loss of primary containment of an energy source, leading to catastrophic, major, or severe consequences.</t>
    </r>
  </si>
  <si>
    <r>
      <rPr>
        <b/>
        <sz val="9"/>
        <rFont val="Tahoma"/>
        <family val="2"/>
      </rPr>
      <t xml:space="preserve">Total Number of Tier 3 and Tier 4 Safety Incidents: </t>
    </r>
    <r>
      <rPr>
        <sz val="9"/>
        <rFont val="Tahoma"/>
        <family val="2"/>
      </rPr>
      <t>Tier 3 events represent a challenge to a safety critical system or the identification of a faulty safety critical element or isolation. Tier 4 Events are mostly process non-compliances, backlog monitoring or lower level control failures.</t>
    </r>
  </si>
  <si>
    <t>Total Number of Fatalities as a Result of a Work-related Injury (number)</t>
  </si>
  <si>
    <t>Total Number of Tier 1 and Tier 2 Safety Incidents (percentage)</t>
  </si>
  <si>
    <t>Total Number of Tier 3 and Tier 4 Safety Incidents (percentage)</t>
  </si>
  <si>
    <t>Supply Chain</t>
  </si>
  <si>
    <r>
      <rPr>
        <b/>
        <sz val="9"/>
        <rFont val="Tahoma"/>
        <family val="2"/>
      </rPr>
      <t>Active Supplier:</t>
    </r>
    <r>
      <rPr>
        <sz val="9"/>
        <color theme="1"/>
        <rFont val="Tahoma"/>
        <family val="2"/>
      </rPr>
      <t xml:space="preserve"> A vendor within DBP's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</si>
  <si>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color theme="1"/>
        <rFont val="Tahoma"/>
        <family val="2"/>
      </rPr>
      <t>D</t>
    </r>
    <r>
      <rPr>
        <sz val="9"/>
        <rFont val="Tahoma"/>
        <family val="2"/>
      </rPr>
      <t xml:space="preserve">irect supplier of a produce or service, with purchases during the reporting period. </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</si>
  <si>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DBP.</t>
    </r>
    <r>
      <rPr>
        <sz val="9"/>
        <color rgb="FF000000"/>
        <rFont val="Calibri"/>
        <family val="2"/>
        <scheme val="minor"/>
      </rPr>
      <t>  </t>
    </r>
  </si>
  <si>
    <t>Number of Tier 1 Suppliers by Location</t>
  </si>
  <si>
    <t>Proportion of spend on Local Suppliers</t>
  </si>
  <si>
    <t>Basis of Preparation: MGN</t>
  </si>
  <si>
    <t>Organisational boundary: MGN and its controlled entities for the reporting period, unless otherwise specified</t>
  </si>
  <si>
    <t>Operations</t>
  </si>
  <si>
    <r>
      <rPr>
        <b/>
        <sz val="9"/>
        <rFont val="Tahoma"/>
        <family val="2"/>
      </rPr>
      <t>Customer Numbers:</t>
    </r>
    <r>
      <rPr>
        <sz val="9"/>
        <color theme="1"/>
        <rFont val="Tahoma"/>
        <family val="2"/>
      </rPr>
      <t xml:space="preserve"> Total number of customers receiving gas on our pipelines.  </t>
    </r>
  </si>
  <si>
    <r>
      <rPr>
        <b/>
        <sz val="9"/>
        <rFont val="Tahoma"/>
        <family val="2"/>
      </rPr>
      <t>Unplanned Network Interruptions:</t>
    </r>
    <r>
      <rPr>
        <sz val="9"/>
        <color theme="1"/>
        <rFont val="Tahoma"/>
        <family val="2"/>
      </rPr>
      <t xml:space="preserve"> Interruption to gas supply to a customer that was unplanned. </t>
    </r>
  </si>
  <si>
    <r>
      <rPr>
        <b/>
        <sz val="9"/>
        <color rgb="FF000000"/>
        <rFont val="Tahoma"/>
        <family val="2"/>
      </rPr>
      <t>Total Replacement Mains:</t>
    </r>
    <r>
      <rPr>
        <sz val="9"/>
        <color rgb="FF000000"/>
        <rFont val="Tahoma"/>
        <family val="2"/>
      </rPr>
      <t xml:space="preserve"> Total length in kilometres of replacement pipelines (including upgrades and commissions) in service and owned by MGN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</si>
  <si>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MGN as at the end of reporting period.</t>
    </r>
  </si>
  <si>
    <r>
      <rPr>
        <b/>
        <sz val="9"/>
        <rFont val="Tahoma"/>
        <family val="2"/>
      </rPr>
      <t xml:space="preserve">Total Transmission Length: </t>
    </r>
    <r>
      <rPr>
        <sz val="9"/>
        <color theme="1"/>
        <rFont val="Tahoma"/>
        <family val="2"/>
      </rPr>
      <t>Total length in kilometres of transmission pipelines in service and owned by MGN as at the end of the reporting period.</t>
    </r>
  </si>
  <si>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MGN, and is considered “Reportable Conduct” in accordance with the MGN Fraud Corruption Misconduct Prevention and Whistleblowing Policy.
</t>
    </r>
    <r>
      <rPr>
        <sz val="8"/>
        <rFont val="Tahoma"/>
        <family val="2"/>
      </rPr>
      <t>Note: This definition has been updated to remove the reference to the version of MGN Fraud Corruption Misconduct Prevention and Whistleblowing Policy, as this is reviewed annually as part of our Corporate Governance.</t>
    </r>
  </si>
  <si>
    <r>
      <rPr>
        <b/>
        <sz val="9"/>
        <rFont val="Tahoma"/>
        <family val="2"/>
      </rPr>
      <t xml:space="preserve">Whistleblower Reports: </t>
    </r>
    <r>
      <rPr>
        <sz val="9"/>
        <rFont val="Tahoma"/>
        <family val="2"/>
      </rPr>
      <t xml:space="preserve">A whistleblowing report, submitted to Grant Thornton, or otherwise to MGN using any of the methods outlined in MGN’s Fraud Corruption Misconduct Prevention and Whistleblowing Policy to report any suspected impropriety, misconduct, corruption or malpractice on a confidential basis. 
</t>
    </r>
    <r>
      <rPr>
        <sz val="8"/>
        <rFont val="Tahoma"/>
        <family val="2"/>
      </rPr>
      <t xml:space="preserve">Note: This definition has been updated to remove the reference to the version of the MGN's Fraud Corruption Misconduct and Whistleblowing Policy, as this is reviewed annually as part of our Corporate Governance. </t>
    </r>
  </si>
  <si>
    <r>
      <rPr>
        <b/>
        <sz val="9"/>
        <rFont val="Tahoma"/>
        <family val="2"/>
      </rPr>
      <t>Grant Thornton:</t>
    </r>
    <r>
      <rPr>
        <sz val="9"/>
        <rFont val="Tahoma"/>
        <family val="2"/>
      </rPr>
      <t xml:space="preserve"> Independent provider of MGN’s confidential whistleblowing hotline.</t>
    </r>
  </si>
  <si>
    <r>
      <rPr>
        <b/>
        <sz val="9"/>
        <rFont val="Tahoma"/>
        <family val="2"/>
      </rPr>
      <t>Cybersecurity Breaches:</t>
    </r>
    <r>
      <rPr>
        <sz val="9"/>
        <rFont val="Tahoma"/>
        <family val="2"/>
      </rPr>
      <t xml:space="preserve"> A confirmed data or cyber breach resulting in unauthorised access to, modification, disclosure, or other misuse of MGN data or technology systems.  </t>
    </r>
  </si>
  <si>
    <r>
      <rPr>
        <b/>
        <sz val="9"/>
        <rFont val="Tahoma"/>
        <family val="2"/>
      </rPr>
      <t>Significant Notifiable Breaches:</t>
    </r>
    <r>
      <rPr>
        <sz val="9"/>
        <rFont val="Tahoma"/>
        <family val="2"/>
      </rPr>
      <t> Breach that impacts customers, employees and contractors and is reportable to one or more relevant regulators in compliance with legislative or regulatory requirements applicable to MGN including: Australian Privacy Legislation, Security of Critical Infrastructure (SOCI) Legislation, Foreign Investment Review Board (FIRB) requirements. </t>
    </r>
  </si>
  <si>
    <r>
      <t>Whistleblower reports (including bribery and/or corruption practices)</t>
    </r>
    <r>
      <rPr>
        <sz val="9"/>
        <color rgb="FF000000"/>
        <rFont val="Calibri"/>
        <family val="2"/>
        <scheme val="minor"/>
      </rPr>
      <t> (number)</t>
    </r>
  </si>
  <si>
    <r>
      <rPr>
        <b/>
        <sz val="9"/>
        <rFont val="Tahoma"/>
        <family val="2"/>
      </rPr>
      <t xml:space="preserve">Full-time Employee: </t>
    </r>
    <r>
      <rPr>
        <sz val="9"/>
        <rFont val="Tahoma"/>
        <family val="2"/>
      </rPr>
      <t>An employee who is employed on a full-time basis by MGN, and works 38 hours per week, as outlined in their employment contract. </t>
    </r>
  </si>
  <si>
    <r>
      <rPr>
        <b/>
        <sz val="9"/>
        <rFont val="Tahoma"/>
        <family val="2"/>
      </rPr>
      <t>Part-time Employee:</t>
    </r>
    <r>
      <rPr>
        <sz val="9"/>
        <rFont val="Tahoma"/>
        <family val="2"/>
      </rPr>
      <t xml:space="preserve"> An employee who is employed on a part-time basis by MGN, who works less than 38 hours per week, as outlined in their employment contract. </t>
    </r>
  </si>
  <si>
    <r>
      <rPr>
        <b/>
        <sz val="9"/>
        <rFont val="Tahoma"/>
        <family val="2"/>
      </rPr>
      <t xml:space="preserve">Casual Employee: </t>
    </r>
    <r>
      <rPr>
        <sz val="9"/>
        <rFont val="Tahoma"/>
        <family val="2"/>
      </rPr>
      <t>An employee who is employed on a casual basis by MGN, in line with the definitions of a casual employee under the Fair Work Act 2009. </t>
    </r>
  </si>
  <si>
    <t>Workforce by Employment Type (Full-time, Part-time, Casual)  (percentage and number)</t>
  </si>
  <si>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</si>
  <si>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 xml:space="preserve">Total Training Hours: </t>
    </r>
    <r>
      <rPr>
        <sz val="9"/>
        <rFont val="Tahoma"/>
        <family val="2"/>
      </rPr>
      <t>Total training hours recorded in LMS/Training and Development Booking Sheet during the reporting period for MGN employees, based on the expected module completion time per LMS.</t>
    </r>
    <r>
      <rPr>
        <sz val="9"/>
        <rFont val="Calibri"/>
        <family val="2"/>
      </rPr>
      <t>  </t>
    </r>
  </si>
  <si>
    <r>
      <t xml:space="preserve">Trained Full-time Employees (active and inactive) by Employment Category (Managers, Non-Managers) (percentage and hours)
 </t>
    </r>
    <r>
      <rPr>
        <sz val="8"/>
        <rFont val="Tahoma"/>
        <family val="2"/>
      </rPr>
      <t>Note: prior to 2023, only active employees were reported</t>
    </r>
  </si>
  <si>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MGN workplace or MGN activity undertaken by an MGN employee or contractor that resulted in: Fatalities, Lost Time Injuries, Medical Treated Injuries and Restricted Work Injuries. It excludes First Aid Incidents and High Potential Incidents.  </t>
    </r>
  </si>
  <si>
    <r>
      <rPr>
        <b/>
        <sz val="9"/>
        <rFont val="Tahoma"/>
        <family val="2"/>
      </rPr>
      <t>Total Hours Worked:</t>
    </r>
    <r>
      <rPr>
        <sz val="9"/>
        <rFont val="Tahoma"/>
        <family val="2"/>
      </rPr>
      <t xml:space="preserve"> Includes hours worked by MGN full-time employees and contractors. The number of total hours worked excludes paid leave of absence from work (paid vacations, paid sick leave, public holidays). Total hours worked by employees is determined by multiplying the total number of MGN employees x 7.6 hours/day x 20 days/month.  Total hours worked by contractors are reported to MGN by the external contractors.</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</si>
  <si>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MGN by its service provider. All responses to leaks calls, except cancelled jobs, are included in the measure, irrespective of the outcome (for example even if no leaks were found). </t>
    </r>
  </si>
  <si>
    <r>
      <rPr>
        <b/>
        <sz val="9"/>
        <rFont val="Tahoma"/>
        <family val="2"/>
      </rPr>
      <t>Leak Survey:</t>
    </r>
    <r>
      <rPr>
        <sz val="9"/>
        <rFont val="Tahoma"/>
        <family val="2"/>
      </rPr>
      <t xml:space="preserve"> Leak surveys: planned periodic leak surveys undertaken by MGN. Where a leak is identified, this will result in pinpoint investigation followed by a leak repair work order.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</si>
  <si>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t>
    </r>
    <r>
      <rPr>
        <sz val="9"/>
        <color rgb="FF000000"/>
        <rFont val="Calibri"/>
        <family val="2"/>
        <scheme val="minor"/>
      </rPr>
      <t>   </t>
    </r>
  </si>
  <si>
    <t>This metric measures the compliance to leak repair time required for Class 1 and Class 2 leaks, which is 7 days.
To measure compliance with class 1 and class 2 leak safety regulatory requirements, the repair or made safe timeframe is measured from the date and time when a Leak Service Request is created (either by the National Response Centre or internally generated) to the date and time it is made safe, as recorded in the work order.</t>
  </si>
  <si>
    <r>
      <t>Performance with LMP Target Timeframe - Class 1 and 2 Repair (number)</t>
    </r>
    <r>
      <rPr>
        <vertAlign val="superscript"/>
        <sz val="9"/>
        <rFont val="Tahoma"/>
        <family val="2"/>
      </rPr>
      <t>*</t>
    </r>
  </si>
  <si>
    <r>
      <rPr>
        <b/>
        <sz val="9"/>
        <rFont val="Tahoma"/>
        <family val="2"/>
      </rPr>
      <t>Active supplier:</t>
    </r>
    <r>
      <rPr>
        <sz val="9"/>
        <rFont val="Tahoma"/>
        <family val="2"/>
      </rPr>
      <t xml:space="preserve"> A vendor within MGN's Enterprise Resource Planning system (SAP).  </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</si>
  <si>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</si>
  <si>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sz val="9"/>
        <rFont val="Tahoma"/>
        <family val="2"/>
      </rPr>
      <t xml:space="preserve"> Purchases made during the reporting period, for which an invoice has been received and processed by MGN.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</si>
  <si>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</si>
  <si>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Assurance Statement: DBP</t>
  </si>
  <si>
    <t>Assurance Statement: AGN</t>
  </si>
  <si>
    <t>Assurance Statement: MGN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</si>
</sst>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6" formatCode="&quot;$&quot;#,##0;[Red]\-&quot;$&quot;#,##0"/>
    <numFmt numFmtId="43" formatCode="_-* #,##0.00_-;\-* #,##0.00_-;_-* &quot;-&quot;??_-;_-@_-"/>
    <numFmt numFmtId="164" formatCode="_(* #,##0.00_);_(* \(#,##0.00\);_(* &quot;-&quot;??_);_(@_)"/>
    <numFmt numFmtId="165" formatCode="_(* #,##0.0_);_(* \(#,##0.0\);_(* &quot;-&quot;_);_(@_)"/>
    <numFmt numFmtId="166" formatCode="0.0%"/>
    <numFmt numFmtId="167" formatCode="#,##0.0"/>
    <numFmt numFmtId="168" formatCode="[$-C09]dd\-mmmm\-yyyy;@"/>
    <numFmt numFmtId="169" formatCode="#,##0.000"/>
    <numFmt numFmtId="170" formatCode="_-* #,##0_-;\-* #,##0_-;_-* &quot;-&quot;??_-;_-@_-"/>
    <numFmt numFmtId="171" formatCode="_-* #,##0.000_-;\-* #,##0.000_-;_-* &quot;-&quot;??_-;_-@_-"/>
  </numFmts>
  <fonts count="77" x14ac:knownFonts="1">
    <font>
      <sz val="11"/>
      <color theme="1"/>
      <name val="Calibri"/>
      <family val="2"/>
      <scheme val="minor"/>
    </font>
    <font>
      <sz val="11"/>
      <color theme="1"/>
      <name val="Tahoma"/>
      <family val="2"/>
    </font>
    <font>
      <sz val="11"/>
      <color theme="1"/>
      <name val="Calibri"/>
      <family val="2"/>
      <scheme val="minor"/>
    </font>
    <font>
      <sz val="10"/>
      <name val="Arial"/>
      <family val="2"/>
    </font>
    <font>
      <sz val="7"/>
      <name val="Arial Black"/>
      <family val="2"/>
    </font>
    <font>
      <sz val="7"/>
      <name val="Arial"/>
      <family val="2"/>
    </font>
    <font>
      <b/>
      <sz val="7"/>
      <name val="Arial"/>
      <family val="2"/>
    </font>
    <font>
      <sz val="6"/>
      <color theme="1"/>
      <name val="RT_Vickerman Light"/>
      <family val="2"/>
    </font>
    <font>
      <sz val="7"/>
      <color theme="1"/>
      <name val="Calibri"/>
      <family val="2"/>
      <scheme val="minor"/>
    </font>
    <font>
      <b/>
      <sz val="9.5"/>
      <color theme="6"/>
      <name val="Arial"/>
      <family val="2"/>
    </font>
    <font>
      <b/>
      <sz val="10"/>
      <color rgb="FFFF0000"/>
      <name val="Calibri"/>
      <family val="2"/>
      <scheme val="major"/>
    </font>
    <font>
      <sz val="10"/>
      <color rgb="FF000000"/>
      <name val="Arial"/>
      <family val="2"/>
    </font>
    <font>
      <b/>
      <sz val="9"/>
      <name val="Tahoma"/>
      <family val="2"/>
    </font>
    <font>
      <sz val="9"/>
      <name val="Tahoma"/>
      <family val="2"/>
    </font>
    <font>
      <sz val="9"/>
      <color theme="1"/>
      <name val="Tahoma"/>
      <family val="2"/>
    </font>
    <font>
      <b/>
      <sz val="9"/>
      <color rgb="FF000000"/>
      <name val="Tahoma"/>
      <family val="2"/>
    </font>
    <font>
      <sz val="9"/>
      <color rgb="FF000000"/>
      <name val="Tahoma"/>
      <family val="2"/>
    </font>
    <font>
      <b/>
      <sz val="9"/>
      <color rgb="FFFF0000"/>
      <name val="Tahoma"/>
      <family val="2"/>
    </font>
    <font>
      <b/>
      <sz val="9"/>
      <color theme="1"/>
      <name val="Tahoma"/>
      <family val="2"/>
    </font>
    <font>
      <b/>
      <sz val="12"/>
      <color rgb="FF003C71"/>
      <name val="Tahoma"/>
      <family val="2"/>
    </font>
    <font>
      <b/>
      <sz val="9"/>
      <color rgb="FF00A3E0"/>
      <name val="Tahoma"/>
      <family val="2"/>
    </font>
    <font>
      <sz val="9"/>
      <color rgb="FF00A3E0"/>
      <name val="Tahoma"/>
      <family val="2"/>
    </font>
    <font>
      <sz val="9"/>
      <color rgb="FFFF0000"/>
      <name val="Tahoma"/>
      <family val="2"/>
    </font>
    <font>
      <sz val="10"/>
      <color theme="1"/>
      <name val="Tahoma"/>
      <family val="2"/>
    </font>
    <font>
      <sz val="9"/>
      <color theme="0"/>
      <name val="Tahoma"/>
      <family val="2"/>
    </font>
    <font>
      <b/>
      <sz val="9"/>
      <color theme="0"/>
      <name val="Tahoma"/>
      <family val="2"/>
    </font>
    <font>
      <vertAlign val="superscript"/>
      <sz val="9"/>
      <color theme="1"/>
      <name val="Tahoma"/>
      <family val="2"/>
    </font>
    <font>
      <u/>
      <sz val="9"/>
      <color theme="8"/>
      <name val="Tahoma"/>
      <family val="2"/>
    </font>
    <font>
      <b/>
      <sz val="16"/>
      <color rgb="FF003C71"/>
      <name val="Tahoma"/>
      <family val="2"/>
    </font>
    <font>
      <vertAlign val="subscript"/>
      <sz val="9"/>
      <color theme="1"/>
      <name val="Tahoma"/>
      <family val="2"/>
    </font>
    <font>
      <b/>
      <vertAlign val="subscript"/>
      <sz val="9"/>
      <color theme="1"/>
      <name val="Tahoma"/>
      <family val="2"/>
    </font>
    <font>
      <b/>
      <vertAlign val="subscript"/>
      <sz val="9"/>
      <color theme="0"/>
      <name val="Tahoma"/>
      <family val="2"/>
    </font>
    <font>
      <u/>
      <sz val="9"/>
      <name val="Tahoma"/>
      <family val="2"/>
    </font>
    <font>
      <b/>
      <u/>
      <sz val="9"/>
      <name val="Tahoma"/>
      <family val="2"/>
    </font>
    <font>
      <sz val="9"/>
      <color rgb="FF000000"/>
      <name val="Calibri"/>
      <family val="2"/>
      <scheme val="minor"/>
    </font>
    <font>
      <sz val="9"/>
      <name val="Calibri"/>
      <family val="2"/>
    </font>
    <font>
      <sz val="9"/>
      <name val="Segoe UI"/>
      <family val="2"/>
    </font>
    <font>
      <sz val="10"/>
      <color rgb="FF000000"/>
      <name val="Tahoma"/>
      <family val="2"/>
    </font>
    <font>
      <sz val="9"/>
      <color theme="1"/>
      <name val="Tahoma"/>
      <family val="2"/>
    </font>
    <font>
      <b/>
      <sz val="12"/>
      <color rgb="FF003C71"/>
      <name val="Tahoma"/>
      <family val="2"/>
    </font>
    <font>
      <sz val="10"/>
      <color theme="8"/>
      <name val="Arial"/>
      <family val="2"/>
    </font>
    <font>
      <i/>
      <sz val="9"/>
      <color theme="1"/>
      <name val="Tahoma"/>
      <family val="2"/>
    </font>
    <font>
      <b/>
      <vertAlign val="superscript"/>
      <sz val="9"/>
      <color theme="0"/>
      <name val="Tahoma"/>
      <family val="2"/>
    </font>
    <font>
      <sz val="8"/>
      <color theme="1"/>
      <name val="Tahoma"/>
      <family val="2"/>
    </font>
    <font>
      <vertAlign val="superscript"/>
      <sz val="8"/>
      <color theme="1"/>
      <name val="Tahoma"/>
      <family val="2"/>
    </font>
    <font>
      <sz val="9"/>
      <color theme="1"/>
      <name val="Tahoma"/>
      <family val="2"/>
    </font>
    <font>
      <u/>
      <sz val="11"/>
      <color theme="11"/>
      <name val="Calibri"/>
      <family val="2"/>
      <scheme val="minor"/>
    </font>
    <font>
      <u/>
      <sz val="9"/>
      <color rgb="FF003C71"/>
      <name val="Tahoma"/>
      <family val="2"/>
    </font>
    <font>
      <sz val="9"/>
      <color theme="1"/>
      <name val="Tahoma"/>
      <family val="2"/>
    </font>
    <font>
      <u/>
      <sz val="11"/>
      <color theme="10"/>
      <name val="Calibri"/>
      <family val="2"/>
      <scheme val="minor"/>
    </font>
    <font>
      <sz val="8"/>
      <name val="Tahoma"/>
      <family val="2"/>
    </font>
    <font>
      <sz val="9"/>
      <color rgb="FF000000"/>
      <name val="Calibri"/>
      <family val="2"/>
    </font>
    <font>
      <sz val="8"/>
      <color rgb="FF000000"/>
      <name val="Tahoma"/>
      <family val="2"/>
    </font>
    <font>
      <vertAlign val="superscript"/>
      <sz val="9"/>
      <name val="Tahoma"/>
      <family val="2"/>
    </font>
    <font>
      <b/>
      <sz val="9"/>
      <color rgb="FF00B0F0"/>
      <name val="Tahoma"/>
      <family val="2"/>
    </font>
    <font>
      <i/>
      <sz val="9"/>
      <name val="Tahoma"/>
      <family val="2"/>
    </font>
    <font>
      <sz val="9"/>
      <color theme="1"/>
      <name val="Tahoma"/>
      <family val="2"/>
    </font>
    <font>
      <b/>
      <sz val="9"/>
      <color rgb="FFFFFFFF"/>
      <name val="Tahoma"/>
      <family val="2"/>
    </font>
    <font>
      <b/>
      <vertAlign val="superscript"/>
      <sz val="9"/>
      <color rgb="FF00B0F0"/>
      <name val="Tahoma"/>
      <family val="2"/>
    </font>
    <font>
      <sz val="11"/>
      <color rgb="FF000000"/>
      <name val="Calibri"/>
      <family val="2"/>
    </font>
    <font>
      <sz val="9"/>
      <color rgb="FFFFFFFF"/>
      <name val="Tahoma"/>
      <family val="2"/>
    </font>
    <font>
      <vertAlign val="superscript"/>
      <sz val="9"/>
      <color rgb="FF000000"/>
      <name val="Tahoma"/>
      <family val="2"/>
    </font>
    <font>
      <vertAlign val="superscript"/>
      <sz val="8"/>
      <color rgb="FF000000"/>
      <name val="Tahoma"/>
      <family val="2"/>
    </font>
    <font>
      <b/>
      <vertAlign val="superscript"/>
      <sz val="9"/>
      <color rgb="FF000000"/>
      <name val="Tahoma"/>
      <family val="2"/>
    </font>
    <font>
      <sz val="9"/>
      <color rgb="FF833C0C"/>
      <name val="Tahoma"/>
      <family val="2"/>
    </font>
    <font>
      <sz val="9"/>
      <color theme="1"/>
      <name val="Tahoma"/>
    </font>
    <font>
      <b/>
      <sz val="9"/>
      <color rgb="FFFFFFFF"/>
      <name val="Tahoma"/>
    </font>
    <font>
      <b/>
      <vertAlign val="superscript"/>
      <sz val="9"/>
      <color rgb="FFFFFFFF"/>
      <name val="Tahoma"/>
    </font>
    <font>
      <vertAlign val="superscript"/>
      <sz val="8"/>
      <color rgb="FF000000"/>
      <name val="Tahoma"/>
    </font>
    <font>
      <sz val="8"/>
      <color rgb="FF000000"/>
      <name val="Tahoma"/>
    </font>
    <font>
      <b/>
      <sz val="9"/>
      <color theme="1"/>
      <name val="Tahoma"/>
    </font>
    <font>
      <b/>
      <sz val="9"/>
      <color rgb="FF000000"/>
      <name val="Tahoma"/>
    </font>
    <font>
      <b/>
      <sz val="9"/>
      <color theme="0"/>
      <name val="Tahoma"/>
    </font>
    <font>
      <sz val="8"/>
      <color theme="1"/>
      <name val="Tahoma"/>
    </font>
    <font>
      <sz val="9"/>
      <color rgb="FF000000"/>
      <name val="Tahoma"/>
    </font>
    <font>
      <sz val="10"/>
      <color rgb="FF000000"/>
      <name val="Tahoma"/>
    </font>
    <font>
      <sz val="11"/>
      <color theme="1"/>
      <name val="Tahoma"/>
    </font>
  </fonts>
  <fills count="15">
    <fill>
      <patternFill patternType="none"/>
    </fill>
    <fill>
      <patternFill patternType="gray125"/>
    </fill>
    <fill>
      <patternFill patternType="solid">
        <fgColor theme="0"/>
        <bgColor indexed="64"/>
      </patternFill>
    </fill>
    <fill>
      <patternFill patternType="solid">
        <fgColor indexed="22"/>
        <bgColor indexed="64"/>
      </patternFill>
    </fill>
    <fill>
      <patternFill patternType="solid">
        <fgColor rgb="FF003C71"/>
        <bgColor indexed="64"/>
      </patternFill>
    </fill>
    <fill>
      <patternFill patternType="solid">
        <fgColor rgb="FF00A3E0"/>
        <bgColor indexed="64"/>
      </patternFill>
    </fill>
    <fill>
      <patternFill patternType="solid">
        <fgColor theme="0"/>
        <bgColor rgb="FF000000"/>
      </patternFill>
    </fill>
    <fill>
      <patternFill patternType="solid">
        <fgColor theme="7" tint="0.89999084444715716"/>
        <bgColor indexed="64"/>
      </patternFill>
    </fill>
    <fill>
      <patternFill patternType="solid">
        <fgColor theme="7" tint="0.749992370372631"/>
        <bgColor indexed="64"/>
      </patternFill>
    </fill>
    <fill>
      <patternFill patternType="solid">
        <fgColor theme="9" tint="0.79998168889431442"/>
        <bgColor indexed="64"/>
      </patternFill>
    </fill>
    <fill>
      <patternFill patternType="solid">
        <fgColor rgb="FF00B0F0"/>
        <bgColor indexed="64"/>
      </patternFill>
    </fill>
    <fill>
      <patternFill patternType="solid">
        <fgColor rgb="FF00A3E0"/>
        <bgColor rgb="FF000000"/>
      </patternFill>
    </fill>
    <fill>
      <patternFill patternType="solid">
        <fgColor theme="0" tint="-4.9989318521683403E-2"/>
        <bgColor rgb="FF000000"/>
      </patternFill>
    </fill>
    <fill>
      <patternFill patternType="solid">
        <fgColor rgb="FFFFFFFF"/>
        <bgColor rgb="FF000000"/>
      </patternFill>
    </fill>
    <fill>
      <patternFill patternType="solid">
        <fgColor rgb="FFDBECF4"/>
        <bgColor rgb="FF000000"/>
      </patternFill>
    </fill>
  </fills>
  <borders count="43">
    <border>
      <left/>
      <right/>
      <top/>
      <bottom/>
      <diagonal/>
    </border>
    <border>
      <left/>
      <right/>
      <top/>
      <bottom style="thin">
        <color indexed="64"/>
      </bottom>
      <diagonal/>
    </border>
    <border>
      <left/>
      <right/>
      <top style="thin">
        <color theme="9" tint="0.59996337778862885"/>
      </top>
      <bottom style="thin">
        <color theme="9" tint="0.59996337778862885"/>
      </bottom>
      <diagonal/>
    </border>
    <border>
      <left/>
      <right/>
      <top/>
      <bottom style="thin">
        <color theme="0" tint="-0.34998626667073579"/>
      </bottom>
      <diagonal/>
    </border>
    <border>
      <left/>
      <right/>
      <top/>
      <bottom style="thin">
        <color rgb="FFA6A6A6"/>
      </bottom>
      <diagonal/>
    </border>
    <border>
      <left/>
      <right/>
      <top style="thin">
        <color rgb="FF00A3E0"/>
      </top>
      <bottom style="thin">
        <color rgb="FF00A3E0"/>
      </bottom>
      <diagonal/>
    </border>
    <border>
      <left/>
      <right/>
      <top/>
      <bottom style="thin">
        <color rgb="FF00A3E0"/>
      </bottom>
      <diagonal/>
    </border>
    <border>
      <left style="thin">
        <color rgb="FF003C71"/>
      </left>
      <right/>
      <top style="thin">
        <color rgb="FF003C71"/>
      </top>
      <bottom/>
      <diagonal/>
    </border>
    <border>
      <left style="thin">
        <color rgb="FF003C71"/>
      </left>
      <right/>
      <top/>
      <bottom style="thin">
        <color rgb="FF003C71"/>
      </bottom>
      <diagonal/>
    </border>
    <border>
      <left/>
      <right/>
      <top/>
      <bottom style="thin">
        <color rgb="FF003C71"/>
      </bottom>
      <diagonal/>
    </border>
    <border>
      <left style="thin">
        <color theme="0"/>
      </left>
      <right/>
      <top style="thin">
        <color rgb="FF003C71"/>
      </top>
      <bottom/>
      <diagonal/>
    </border>
    <border>
      <left style="thin">
        <color theme="0"/>
      </left>
      <right/>
      <top/>
      <bottom style="thin">
        <color rgb="FF003C71"/>
      </bottom>
      <diagonal/>
    </border>
    <border>
      <left/>
      <right style="thin">
        <color theme="0"/>
      </right>
      <top/>
      <bottom style="thin">
        <color rgb="FF003C71"/>
      </bottom>
      <diagonal/>
    </border>
    <border>
      <left style="thin">
        <color theme="0"/>
      </left>
      <right style="thin">
        <color theme="0"/>
      </right>
      <top style="thin">
        <color rgb="FF003C71"/>
      </top>
      <bottom/>
      <diagonal/>
    </border>
    <border>
      <left style="thin">
        <color rgb="FF003C71"/>
      </left>
      <right style="thin">
        <color theme="0"/>
      </right>
      <top style="thin">
        <color rgb="FF003C71"/>
      </top>
      <bottom style="thin">
        <color rgb="FF003C71"/>
      </bottom>
      <diagonal/>
    </border>
    <border>
      <left style="thin">
        <color theme="0"/>
      </left>
      <right style="thin">
        <color theme="0"/>
      </right>
      <top style="thin">
        <color rgb="FF003C71"/>
      </top>
      <bottom style="thin">
        <color rgb="FF003C71"/>
      </bottom>
      <diagonal/>
    </border>
    <border>
      <left style="thin">
        <color theme="0"/>
      </left>
      <right style="thin">
        <color rgb="FF003C71"/>
      </right>
      <top style="thin">
        <color rgb="FF003C71"/>
      </top>
      <bottom style="thin">
        <color rgb="FF003C71"/>
      </bottom>
      <diagonal/>
    </border>
    <border>
      <left/>
      <right/>
      <top style="thin">
        <color rgb="FF003C71"/>
      </top>
      <bottom style="thin">
        <color rgb="FF00A3E0"/>
      </bottom>
      <diagonal/>
    </border>
    <border>
      <left style="thin">
        <color theme="0"/>
      </left>
      <right/>
      <top style="thin">
        <color rgb="FF003C71"/>
      </top>
      <bottom style="thin">
        <color rgb="FF003C71"/>
      </bottom>
      <diagonal/>
    </border>
    <border>
      <left/>
      <right/>
      <top style="thin">
        <color rgb="FF00A3E0"/>
      </top>
      <bottom/>
      <diagonal/>
    </border>
    <border>
      <left/>
      <right/>
      <top style="medium">
        <color rgb="FF00A3E0"/>
      </top>
      <bottom style="thin">
        <color rgb="FF00A3E0"/>
      </bottom>
      <diagonal/>
    </border>
    <border>
      <left/>
      <right/>
      <top style="thin">
        <color rgb="FF00A3E0"/>
      </top>
      <bottom style="medium">
        <color rgb="FF00A3E0"/>
      </bottom>
      <diagonal/>
    </border>
    <border>
      <left/>
      <right/>
      <top style="thin">
        <color theme="0"/>
      </top>
      <bottom style="thin">
        <color theme="0"/>
      </bottom>
      <diagonal/>
    </border>
    <border>
      <left/>
      <right/>
      <top/>
      <bottom style="thin">
        <color theme="0"/>
      </bottom>
      <diagonal/>
    </border>
    <border>
      <left/>
      <right/>
      <top style="thin">
        <color rgb="FF00A3E0"/>
      </top>
      <bottom style="thin">
        <color rgb="FF00B0F0"/>
      </bottom>
      <diagonal/>
    </border>
    <border>
      <left style="medium">
        <color rgb="FFFFFFFF"/>
      </left>
      <right/>
      <top style="thin">
        <color rgb="FF003C71"/>
      </top>
      <bottom style="medium">
        <color rgb="FFFFFFFF"/>
      </bottom>
      <diagonal/>
    </border>
    <border>
      <left style="medium">
        <color rgb="FFFFFFFF"/>
      </left>
      <right/>
      <top style="medium">
        <color rgb="FFFFFFFF"/>
      </top>
      <bottom style="thin">
        <color rgb="FF00A3E0"/>
      </bottom>
      <diagonal/>
    </border>
    <border>
      <left style="medium">
        <color rgb="FFFFFFFF"/>
      </left>
      <right/>
      <top style="thin">
        <color rgb="FF00A3E0"/>
      </top>
      <bottom style="medium">
        <color rgb="FFFFFFFF"/>
      </bottom>
      <diagonal/>
    </border>
    <border>
      <left/>
      <right/>
      <top style="thin">
        <color rgb="FF00A3E0"/>
      </top>
      <bottom style="medium">
        <color rgb="FF00B0F0"/>
      </bottom>
      <diagonal/>
    </border>
    <border>
      <left/>
      <right/>
      <top style="medium">
        <color rgb="FF00A3E0"/>
      </top>
      <bottom style="medium">
        <color rgb="FF00B0F0"/>
      </bottom>
      <diagonal/>
    </border>
    <border>
      <left/>
      <right/>
      <top style="thin">
        <color theme="0"/>
      </top>
      <bottom/>
      <diagonal/>
    </border>
    <border>
      <left/>
      <right/>
      <top style="medium">
        <color rgb="FF00B0F0"/>
      </top>
      <bottom style="thin">
        <color rgb="FF00A3E0"/>
      </bottom>
      <diagonal/>
    </border>
    <border>
      <left/>
      <right/>
      <top style="medium">
        <color rgb="FF00B0F0"/>
      </top>
      <bottom/>
      <diagonal/>
    </border>
    <border>
      <left/>
      <right/>
      <top style="thin">
        <color rgb="FF00B0F0"/>
      </top>
      <bottom style="medium">
        <color rgb="FF00B0F0"/>
      </bottom>
      <diagonal/>
    </border>
    <border>
      <left/>
      <right/>
      <top style="medium">
        <color rgb="FF00B0F0"/>
      </top>
      <bottom style="thin">
        <color theme="0"/>
      </bottom>
      <diagonal/>
    </border>
    <border>
      <left/>
      <right/>
      <top style="thin">
        <color theme="0"/>
      </top>
      <bottom style="medium">
        <color rgb="FF00B0F0"/>
      </bottom>
      <diagonal/>
    </border>
    <border>
      <left/>
      <right/>
      <top style="medium">
        <color rgb="FF00A3E0"/>
      </top>
      <bottom style="thin">
        <color theme="0"/>
      </bottom>
      <diagonal/>
    </border>
    <border>
      <left/>
      <right/>
      <top style="thin">
        <color theme="0"/>
      </top>
      <bottom style="medium">
        <color rgb="FF00A3E0"/>
      </bottom>
      <diagonal/>
    </border>
    <border>
      <left/>
      <right/>
      <top/>
      <bottom style="thin">
        <color rgb="FF00B0F0"/>
      </bottom>
      <diagonal/>
    </border>
    <border>
      <left/>
      <right/>
      <top/>
      <bottom style="medium">
        <color rgb="FF00A3E0"/>
      </bottom>
      <diagonal/>
    </border>
    <border>
      <left style="medium">
        <color rgb="FFFFFFFF"/>
      </left>
      <right/>
      <top/>
      <bottom/>
      <diagonal/>
    </border>
    <border>
      <left/>
      <right/>
      <top/>
      <bottom style="thin">
        <color rgb="FF000000"/>
      </bottom>
      <diagonal/>
    </border>
    <border>
      <left/>
      <right/>
      <top style="medium">
        <color rgb="FF00A3E0"/>
      </top>
      <bottom/>
      <diagonal/>
    </border>
  </borders>
  <cellStyleXfs count="28">
    <xf numFmtId="0" fontId="0" fillId="0" borderId="0"/>
    <xf numFmtId="9" fontId="2" fillId="0" borderId="0" applyFont="0" applyFill="0" applyBorder="0" applyAlignment="0" applyProtection="0"/>
    <xf numFmtId="0" fontId="2" fillId="0" borderId="0"/>
    <xf numFmtId="0" fontId="9" fillId="0" borderId="0"/>
    <xf numFmtId="0" fontId="3" fillId="0" borderId="0" applyProtection="0"/>
    <xf numFmtId="0" fontId="4" fillId="0" borderId="1"/>
    <xf numFmtId="0" fontId="4" fillId="0" borderId="1">
      <alignment horizontal="right"/>
    </xf>
    <xf numFmtId="0" fontId="5" fillId="0" borderId="0"/>
    <xf numFmtId="165" fontId="6" fillId="3" borderId="0">
      <alignment horizontal="right"/>
    </xf>
    <xf numFmtId="0" fontId="4" fillId="0" borderId="0"/>
    <xf numFmtId="164" fontId="2" fillId="0" borderId="0" applyFont="0" applyFill="0" applyBorder="0" applyAlignment="0" applyProtection="0"/>
    <xf numFmtId="9" fontId="2" fillId="0" borderId="0" applyFont="0" applyFill="0" applyBorder="0" applyAlignment="0" applyProtection="0"/>
    <xf numFmtId="0" fontId="7" fillId="0" borderId="0" applyNumberFormat="0" applyFill="0" applyBorder="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64" fontId="2" fillId="0" borderId="0" applyFont="0" applyFill="0" applyBorder="0" applyAlignment="0" applyProtection="0"/>
    <xf numFmtId="0" fontId="2" fillId="0" borderId="0"/>
    <xf numFmtId="0" fontId="8" fillId="0" borderId="2" applyProtection="0">
      <alignment vertical="center"/>
    </xf>
    <xf numFmtId="43" fontId="2" fillId="0" borderId="0" applyFont="0" applyFill="0" applyBorder="0" applyAlignment="0" applyProtection="0"/>
    <xf numFmtId="0" fontId="27" fillId="0" borderId="0" applyNumberFormat="0" applyFill="0" applyBorder="0" applyAlignment="0" applyProtection="0"/>
    <xf numFmtId="0" fontId="2" fillId="0" borderId="0"/>
    <xf numFmtId="0" fontId="27" fillId="0" borderId="0" applyNumberFormat="0" applyFill="0" applyBorder="0" applyAlignment="0" applyProtection="0"/>
    <xf numFmtId="0" fontId="46" fillId="0" borderId="0" applyNumberFormat="0" applyFill="0" applyBorder="0" applyAlignment="0" applyProtection="0"/>
    <xf numFmtId="0" fontId="49" fillId="0" borderId="0" applyNumberFormat="0" applyFill="0" applyBorder="0" applyAlignment="0" applyProtection="0"/>
    <xf numFmtId="0" fontId="46" fillId="0" borderId="0" applyNumberFormat="0" applyFill="0" applyBorder="0" applyAlignment="0" applyProtection="0"/>
    <xf numFmtId="0" fontId="49" fillId="0" borderId="0" applyNumberFormat="0" applyFill="0" applyBorder="0" applyAlignment="0" applyProtection="0"/>
    <xf numFmtId="43" fontId="2" fillId="0" borderId="0" applyFont="0" applyFill="0" applyBorder="0" applyAlignment="0" applyProtection="0"/>
  </cellStyleXfs>
  <cellXfs count="474">
    <xf numFmtId="0" fontId="0" fillId="0" borderId="0" xfId="0"/>
    <xf numFmtId="0" fontId="14" fillId="0" borderId="0" xfId="2" applyFont="1" applyAlignment="1">
      <alignment vertical="center"/>
    </xf>
    <xf numFmtId="0" fontId="16" fillId="0" borderId="0" xfId="2" applyFont="1" applyAlignment="1">
      <alignment horizontal="left" vertical="center" wrapText="1"/>
    </xf>
    <xf numFmtId="0" fontId="13" fillId="0" borderId="0" xfId="2" applyFont="1" applyAlignment="1">
      <alignment vertical="center"/>
    </xf>
    <xf numFmtId="0" fontId="13" fillId="0" borderId="0" xfId="2" applyFont="1" applyAlignment="1">
      <alignment horizontal="left" vertical="center" wrapText="1"/>
    </xf>
    <xf numFmtId="0" fontId="12" fillId="0" borderId="0" xfId="2" applyFont="1" applyAlignment="1">
      <alignment vertical="center" wrapText="1"/>
    </xf>
    <xf numFmtId="0" fontId="13" fillId="0" borderId="0" xfId="2" applyFont="1" applyAlignment="1">
      <alignment vertical="center" wrapText="1"/>
    </xf>
    <xf numFmtId="0" fontId="15" fillId="0" borderId="0" xfId="2" applyFont="1" applyAlignment="1">
      <alignment vertical="center" wrapText="1"/>
    </xf>
    <xf numFmtId="0" fontId="17" fillId="0" borderId="0" xfId="2" applyFont="1" applyAlignment="1">
      <alignment vertical="center"/>
    </xf>
    <xf numFmtId="0" fontId="19" fillId="0" borderId="0" xfId="2" applyFont="1" applyAlignment="1">
      <alignment vertical="center"/>
    </xf>
    <xf numFmtId="0" fontId="20" fillId="0" borderId="0" xfId="2" applyFont="1" applyAlignment="1">
      <alignment vertical="center"/>
    </xf>
    <xf numFmtId="0" fontId="14" fillId="0" borderId="0" xfId="2" applyFont="1" applyAlignment="1">
      <alignment vertical="top" wrapText="1"/>
    </xf>
    <xf numFmtId="0" fontId="14" fillId="0" borderId="0" xfId="2" applyFont="1" applyAlignment="1">
      <alignmen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23" fillId="0" borderId="0" xfId="2" applyFont="1" applyAlignment="1">
      <alignment vertical="center"/>
    </xf>
    <xf numFmtId="0" fontId="18" fillId="0" borderId="6" xfId="2" applyFont="1" applyBorder="1" applyAlignment="1">
      <alignment vertical="center"/>
    </xf>
    <xf numFmtId="0" fontId="14" fillId="0" borderId="6" xfId="2" applyFont="1" applyBorder="1" applyAlignment="1">
      <alignment vertical="center"/>
    </xf>
    <xf numFmtId="0" fontId="14" fillId="0" borderId="5" xfId="2" applyFont="1" applyBorder="1" applyAlignment="1">
      <alignment horizontal="left" vertical="center" indent="1"/>
    </xf>
    <xf numFmtId="0" fontId="14" fillId="0" borderId="5" xfId="2" applyFont="1" applyBorder="1" applyAlignment="1">
      <alignment horizontal="center" vertical="center"/>
    </xf>
    <xf numFmtId="0" fontId="14" fillId="0" borderId="6" xfId="2" applyFont="1" applyBorder="1" applyAlignment="1">
      <alignment horizontal="right" vertical="center" indent="1"/>
    </xf>
    <xf numFmtId="3" fontId="14" fillId="0" borderId="5" xfId="2" applyNumberFormat="1" applyFont="1" applyBorder="1" applyAlignment="1">
      <alignment horizontal="right" vertical="center" indent="1"/>
    </xf>
    <xf numFmtId="3" fontId="18" fillId="0" borderId="5" xfId="2" applyNumberFormat="1" applyFont="1" applyBorder="1" applyAlignment="1">
      <alignment horizontal="right" vertical="center" indent="1"/>
    </xf>
    <xf numFmtId="0" fontId="24" fillId="4" borderId="7" xfId="2" applyFont="1" applyFill="1" applyBorder="1" applyAlignment="1">
      <alignment vertical="center"/>
    </xf>
    <xf numFmtId="0" fontId="24" fillId="4" borderId="8" xfId="2" applyFont="1" applyFill="1" applyBorder="1" applyAlignment="1">
      <alignment vertical="center"/>
    </xf>
    <xf numFmtId="0" fontId="25" fillId="4" borderId="9" xfId="2" applyFont="1" applyFill="1" applyBorder="1" applyAlignment="1">
      <alignment horizontal="center" vertical="center"/>
    </xf>
    <xf numFmtId="0" fontId="25" fillId="5" borderId="5" xfId="2" applyFont="1" applyFill="1" applyBorder="1" applyAlignment="1">
      <alignment vertical="center"/>
    </xf>
    <xf numFmtId="0" fontId="25" fillId="5" borderId="5" xfId="2" applyFont="1" applyFill="1" applyBorder="1" applyAlignment="1">
      <alignment horizontal="center" vertical="center"/>
    </xf>
    <xf numFmtId="0" fontId="25" fillId="4" borderId="11" xfId="2" applyFont="1" applyFill="1" applyBorder="1" applyAlignment="1">
      <alignment horizontal="center" vertical="center"/>
    </xf>
    <xf numFmtId="0" fontId="25" fillId="4" borderId="12" xfId="2" applyFont="1" applyFill="1" applyBorder="1" applyAlignment="1">
      <alignment horizontal="center" vertical="center"/>
    </xf>
    <xf numFmtId="3" fontId="25" fillId="5" borderId="5" xfId="2" applyNumberFormat="1" applyFont="1" applyFill="1" applyBorder="1" applyAlignment="1">
      <alignment horizontal="right" vertical="center" indent="1"/>
    </xf>
    <xf numFmtId="0" fontId="25" fillId="4" borderId="14" xfId="2" applyFont="1" applyFill="1" applyBorder="1" applyAlignment="1">
      <alignment horizontal="center" vertical="center"/>
    </xf>
    <xf numFmtId="0" fontId="25" fillId="4" borderId="15" xfId="2" applyFont="1" applyFill="1" applyBorder="1" applyAlignment="1">
      <alignment horizontal="center" vertical="center"/>
    </xf>
    <xf numFmtId="0" fontId="25" fillId="4" borderId="16" xfId="2" applyFont="1" applyFill="1" applyBorder="1" applyAlignment="1">
      <alignment horizontal="center" vertical="center"/>
    </xf>
    <xf numFmtId="0" fontId="25" fillId="5" borderId="0" xfId="2" applyFont="1" applyFill="1" applyAlignment="1">
      <alignment vertical="center"/>
    </xf>
    <xf numFmtId="0" fontId="25" fillId="5" borderId="0" xfId="2" applyFont="1" applyFill="1" applyAlignment="1">
      <alignment horizontal="center" vertical="center"/>
    </xf>
    <xf numFmtId="3" fontId="25" fillId="5" borderId="0" xfId="2" applyNumberFormat="1" applyFont="1" applyFill="1" applyAlignment="1">
      <alignment horizontal="right" vertical="center" indent="1"/>
    </xf>
    <xf numFmtId="0" fontId="14" fillId="0" borderId="19" xfId="2" applyFont="1" applyBorder="1" applyAlignment="1">
      <alignment horizontal="left" vertical="center" indent="1"/>
    </xf>
    <xf numFmtId="0" fontId="14" fillId="0" borderId="19" xfId="2" applyFont="1" applyBorder="1" applyAlignment="1">
      <alignment horizontal="center" vertical="center"/>
    </xf>
    <xf numFmtId="0" fontId="14" fillId="0" borderId="19" xfId="2" applyFont="1" applyBorder="1" applyAlignment="1">
      <alignment vertical="center"/>
    </xf>
    <xf numFmtId="0" fontId="28" fillId="0" borderId="0" xfId="2" applyFont="1" applyAlignment="1">
      <alignment vertical="center"/>
    </xf>
    <xf numFmtId="0" fontId="18" fillId="9" borderId="5" xfId="2" applyFont="1" applyFill="1" applyBorder="1" applyAlignment="1">
      <alignment horizontal="left" vertical="center" indent="1"/>
    </xf>
    <xf numFmtId="0" fontId="18" fillId="9" borderId="5" xfId="2" applyFont="1" applyFill="1" applyBorder="1" applyAlignment="1">
      <alignment horizontal="center" vertical="center"/>
    </xf>
    <xf numFmtId="3" fontId="18" fillId="9" borderId="5" xfId="2" applyNumberFormat="1" applyFont="1" applyFill="1" applyBorder="1" applyAlignment="1">
      <alignment horizontal="right" vertical="center" indent="1"/>
    </xf>
    <xf numFmtId="0" fontId="14" fillId="0" borderId="17" xfId="2" applyFont="1" applyBorder="1" applyAlignment="1">
      <alignment vertical="center"/>
    </xf>
    <xf numFmtId="0" fontId="14" fillId="0" borderId="17" xfId="2" applyFont="1" applyBorder="1" applyAlignment="1">
      <alignment horizontal="center" vertical="center"/>
    </xf>
    <xf numFmtId="3" fontId="14" fillId="0" borderId="17" xfId="2" applyNumberFormat="1" applyFont="1" applyBorder="1" applyAlignment="1">
      <alignment horizontal="right" vertical="center" indent="1"/>
    </xf>
    <xf numFmtId="3" fontId="14" fillId="0" borderId="19" xfId="2" applyNumberFormat="1" applyFont="1" applyBorder="1" applyAlignment="1">
      <alignment horizontal="right" vertical="center" indent="1"/>
    </xf>
    <xf numFmtId="0" fontId="18" fillId="9" borderId="19" xfId="2" applyFont="1" applyFill="1" applyBorder="1" applyAlignment="1">
      <alignment horizontal="left" vertical="center" indent="1"/>
    </xf>
    <xf numFmtId="0" fontId="18" fillId="9" borderId="19" xfId="2" applyFont="1" applyFill="1" applyBorder="1" applyAlignment="1">
      <alignment horizontal="center" vertical="center"/>
    </xf>
    <xf numFmtId="0" fontId="18" fillId="9" borderId="19" xfId="2" applyFont="1" applyFill="1" applyBorder="1" applyAlignment="1">
      <alignment horizontal="right" vertical="center" indent="1"/>
    </xf>
    <xf numFmtId="3" fontId="18" fillId="9" borderId="19" xfId="2" applyNumberFormat="1" applyFont="1" applyFill="1" applyBorder="1" applyAlignment="1">
      <alignment horizontal="right" vertical="center" indent="1"/>
    </xf>
    <xf numFmtId="0" fontId="14" fillId="0" borderId="6" xfId="2" applyFont="1" applyBorder="1" applyAlignment="1">
      <alignment horizontal="center" vertical="center"/>
    </xf>
    <xf numFmtId="0" fontId="18" fillId="0" borderId="20" xfId="2" applyFont="1" applyBorder="1" applyAlignment="1">
      <alignment vertical="center"/>
    </xf>
    <xf numFmtId="0" fontId="14" fillId="0" borderId="20" xfId="2" applyFont="1" applyBorder="1" applyAlignment="1">
      <alignment horizontal="center" vertical="center"/>
    </xf>
    <xf numFmtId="0" fontId="14" fillId="0" borderId="20" xfId="2" applyFont="1" applyBorder="1" applyAlignment="1">
      <alignment horizontal="right" vertical="center" indent="1"/>
    </xf>
    <xf numFmtId="0" fontId="18" fillId="9" borderId="21" xfId="2" applyFont="1" applyFill="1" applyBorder="1" applyAlignment="1">
      <alignment horizontal="left" vertical="center" indent="1"/>
    </xf>
    <xf numFmtId="0" fontId="18" fillId="9" borderId="21" xfId="2" applyFont="1" applyFill="1" applyBorder="1" applyAlignment="1">
      <alignment horizontal="center" vertical="center"/>
    </xf>
    <xf numFmtId="3" fontId="18" fillId="8" borderId="21" xfId="2" applyNumberFormat="1" applyFont="1" applyFill="1" applyBorder="1" applyAlignment="1">
      <alignment horizontal="right" vertical="center" indent="1"/>
    </xf>
    <xf numFmtId="3" fontId="18" fillId="9" borderId="21" xfId="2" applyNumberFormat="1" applyFont="1" applyFill="1" applyBorder="1" applyAlignment="1">
      <alignment horizontal="right" vertical="center" indent="1"/>
    </xf>
    <xf numFmtId="0" fontId="14" fillId="0" borderId="0" xfId="2" applyFont="1" applyAlignment="1">
      <alignment horizontal="left" vertical="top"/>
    </xf>
    <xf numFmtId="3" fontId="14" fillId="0" borderId="20" xfId="2" applyNumberFormat="1" applyFont="1" applyBorder="1" applyAlignment="1">
      <alignment horizontal="right" vertical="center" indent="1"/>
    </xf>
    <xf numFmtId="3" fontId="14" fillId="0" borderId="6" xfId="2" applyNumberFormat="1" applyFont="1" applyBorder="1" applyAlignment="1">
      <alignment horizontal="right" vertical="center" indent="1"/>
    </xf>
    <xf numFmtId="3" fontId="14" fillId="0" borderId="5" xfId="2" applyNumberFormat="1" applyFont="1" applyBorder="1" applyAlignment="1">
      <alignment horizontal="center" vertical="center"/>
    </xf>
    <xf numFmtId="0" fontId="14" fillId="2" borderId="17" xfId="0" applyFont="1" applyFill="1" applyBorder="1" applyAlignment="1">
      <alignment vertical="center"/>
    </xf>
    <xf numFmtId="3" fontId="16" fillId="6" borderId="17" xfId="0" applyNumberFormat="1" applyFont="1" applyFill="1" applyBorder="1" applyAlignment="1">
      <alignment horizontal="center" vertical="center"/>
    </xf>
    <xf numFmtId="3" fontId="16" fillId="6" borderId="17" xfId="0" applyNumberFormat="1" applyFont="1" applyFill="1" applyBorder="1" applyAlignment="1">
      <alignment horizontal="right" vertical="center" indent="1"/>
    </xf>
    <xf numFmtId="0" fontId="14" fillId="2" borderId="5" xfId="0" applyFont="1" applyFill="1" applyBorder="1" applyAlignment="1">
      <alignment vertical="center"/>
    </xf>
    <xf numFmtId="3" fontId="16" fillId="6" borderId="5" xfId="0" applyNumberFormat="1" applyFont="1" applyFill="1" applyBorder="1" applyAlignment="1">
      <alignment horizontal="center" vertical="center"/>
    </xf>
    <xf numFmtId="3" fontId="16" fillId="6" borderId="5" xfId="0" applyNumberFormat="1" applyFont="1" applyFill="1" applyBorder="1" applyAlignment="1">
      <alignment horizontal="right" vertical="center" indent="1"/>
    </xf>
    <xf numFmtId="166" fontId="16" fillId="6" borderId="5" xfId="0" applyNumberFormat="1" applyFont="1" applyFill="1" applyBorder="1" applyAlignment="1">
      <alignment horizontal="center" vertical="center"/>
    </xf>
    <xf numFmtId="166" fontId="16" fillId="6" borderId="5" xfId="0" applyNumberFormat="1" applyFont="1" applyFill="1" applyBorder="1" applyAlignment="1">
      <alignment horizontal="right" vertical="center" indent="1"/>
    </xf>
    <xf numFmtId="0" fontId="25" fillId="4" borderId="9" xfId="0" applyFont="1" applyFill="1" applyBorder="1" applyAlignment="1">
      <alignment horizontal="left" vertical="center"/>
    </xf>
    <xf numFmtId="0" fontId="24" fillId="0" borderId="0" xfId="4" applyFont="1" applyAlignment="1">
      <alignment horizontal="left" vertical="center"/>
    </xf>
    <xf numFmtId="0" fontId="24" fillId="0" borderId="0" xfId="17" applyFont="1" applyAlignment="1">
      <alignment vertical="center"/>
    </xf>
    <xf numFmtId="0" fontId="13" fillId="0" borderId="0" xfId="4" applyFont="1" applyAlignment="1">
      <alignment horizontal="left" vertical="center"/>
    </xf>
    <xf numFmtId="0" fontId="13" fillId="0" borderId="0" xfId="17" applyFont="1" applyAlignment="1">
      <alignment vertical="center"/>
    </xf>
    <xf numFmtId="3" fontId="13" fillId="0" borderId="0" xfId="4" applyNumberFormat="1" applyFont="1" applyAlignment="1">
      <alignment horizontal="left" vertical="center"/>
    </xf>
    <xf numFmtId="0" fontId="13" fillId="0" borderId="0" xfId="4" quotePrefix="1" applyFont="1" applyAlignment="1">
      <alignment horizontal="left" vertical="center"/>
    </xf>
    <xf numFmtId="0" fontId="2" fillId="0" borderId="0" xfId="17"/>
    <xf numFmtId="0" fontId="2" fillId="0" borderId="0" xfId="17" applyAlignment="1">
      <alignment wrapText="1"/>
    </xf>
    <xf numFmtId="0" fontId="10" fillId="0" borderId="0" xfId="4" applyFont="1" applyAlignment="1">
      <alignment horizontal="left" vertical="top"/>
    </xf>
    <xf numFmtId="0" fontId="19" fillId="0" borderId="0" xfId="2" applyFont="1" applyAlignment="1">
      <alignment horizontal="left" vertical="top"/>
    </xf>
    <xf numFmtId="0" fontId="13" fillId="0" borderId="5" xfId="7" applyFont="1" applyBorder="1" applyAlignment="1">
      <alignment horizontal="left" vertical="top" wrapText="1"/>
    </xf>
    <xf numFmtId="0" fontId="13" fillId="7" borderId="5" xfId="7" applyFont="1" applyFill="1" applyBorder="1" applyAlignment="1">
      <alignment horizontal="left" vertical="top" wrapText="1"/>
    </xf>
    <xf numFmtId="0" fontId="24" fillId="5" borderId="5" xfId="7" applyFont="1" applyFill="1" applyBorder="1" applyAlignment="1">
      <alignment horizontal="left" vertical="top" wrapText="1"/>
    </xf>
    <xf numFmtId="0" fontId="2" fillId="0" borderId="0" xfId="17" applyAlignment="1">
      <alignment horizontal="left" vertical="top"/>
    </xf>
    <xf numFmtId="16" fontId="13" fillId="0" borderId="0" xfId="0" quotePrefix="1" applyNumberFormat="1" applyFont="1" applyAlignment="1">
      <alignment horizontal="left" vertical="top"/>
    </xf>
    <xf numFmtId="0" fontId="13" fillId="0" borderId="5" xfId="0" applyFont="1" applyBorder="1" applyAlignment="1">
      <alignment horizontal="left" vertical="top" wrapText="1"/>
    </xf>
    <xf numFmtId="16" fontId="13" fillId="0" borderId="6" xfId="0" quotePrefix="1" applyNumberFormat="1" applyFont="1" applyBorder="1" applyAlignment="1">
      <alignment horizontal="left" vertical="top"/>
    </xf>
    <xf numFmtId="0" fontId="12" fillId="7" borderId="5" xfId="0" quotePrefix="1" applyFont="1" applyFill="1" applyBorder="1" applyAlignment="1">
      <alignment horizontal="left" vertical="top"/>
    </xf>
    <xf numFmtId="0" fontId="12" fillId="7" borderId="5" xfId="0" applyFont="1" applyFill="1" applyBorder="1" applyAlignment="1">
      <alignment horizontal="left" vertical="top" wrapText="1"/>
    </xf>
    <xf numFmtId="0" fontId="13" fillId="0" borderId="5" xfId="0" quotePrefix="1" applyFont="1" applyBorder="1" applyAlignment="1">
      <alignment horizontal="left" vertical="top"/>
    </xf>
    <xf numFmtId="0" fontId="13" fillId="0" borderId="0" xfId="0" quotePrefix="1" applyFont="1" applyAlignment="1">
      <alignment horizontal="left" vertical="top"/>
    </xf>
    <xf numFmtId="0" fontId="13" fillId="0" borderId="6" xfId="0" quotePrefix="1" applyFont="1" applyBorder="1" applyAlignment="1">
      <alignment horizontal="left" vertical="top"/>
    </xf>
    <xf numFmtId="0" fontId="13" fillId="0" borderId="0" xfId="0" applyFont="1" applyAlignment="1">
      <alignment horizontal="left" vertical="top"/>
    </xf>
    <xf numFmtId="14" fontId="13" fillId="0" borderId="5" xfId="0" quotePrefix="1" applyNumberFormat="1" applyFont="1" applyBorder="1" applyAlignment="1">
      <alignment horizontal="left" vertical="top"/>
    </xf>
    <xf numFmtId="0" fontId="25" fillId="4" borderId="9" xfId="0" applyFont="1" applyFill="1" applyBorder="1"/>
    <xf numFmtId="0" fontId="12" fillId="0" borderId="25" xfId="0" applyFont="1" applyBorder="1" applyAlignment="1">
      <alignment horizontal="left" vertical="center" wrapText="1"/>
    </xf>
    <xf numFmtId="0" fontId="13" fillId="0" borderId="26" xfId="0" applyFont="1" applyBorder="1" applyAlignment="1">
      <alignment horizontal="left" vertical="center" wrapText="1"/>
    </xf>
    <xf numFmtId="0" fontId="12" fillId="0" borderId="27" xfId="0" applyFont="1" applyBorder="1" applyAlignment="1">
      <alignment horizontal="left" vertical="center" wrapText="1"/>
    </xf>
    <xf numFmtId="3" fontId="14" fillId="7" borderId="17" xfId="2" applyNumberFormat="1" applyFont="1" applyFill="1" applyBorder="1" applyAlignment="1">
      <alignment horizontal="right" vertical="center" indent="1"/>
    </xf>
    <xf numFmtId="3" fontId="14" fillId="7" borderId="5" xfId="2" applyNumberFormat="1" applyFont="1" applyFill="1" applyBorder="1" applyAlignment="1">
      <alignment horizontal="right" vertical="center" indent="1"/>
    </xf>
    <xf numFmtId="3" fontId="14" fillId="7" borderId="20" xfId="2" applyNumberFormat="1" applyFont="1" applyFill="1" applyBorder="1" applyAlignment="1">
      <alignment horizontal="right" vertical="center" indent="1"/>
    </xf>
    <xf numFmtId="3" fontId="14" fillId="7" borderId="6" xfId="2" applyNumberFormat="1" applyFont="1" applyFill="1" applyBorder="1" applyAlignment="1">
      <alignment horizontal="right" vertical="center" indent="1"/>
    </xf>
    <xf numFmtId="0" fontId="15" fillId="0" borderId="27" xfId="0" applyFont="1" applyBorder="1" applyAlignment="1">
      <alignment horizontal="left" vertical="center" wrapText="1"/>
    </xf>
    <xf numFmtId="0" fontId="25" fillId="2" borderId="0" xfId="2" applyFont="1" applyFill="1" applyAlignment="1">
      <alignment horizontal="center" vertical="center"/>
    </xf>
    <xf numFmtId="0" fontId="14" fillId="2" borderId="0" xfId="2" applyFont="1" applyFill="1" applyAlignment="1">
      <alignment vertical="center"/>
    </xf>
    <xf numFmtId="0" fontId="20" fillId="2" borderId="0" xfId="2" applyFont="1" applyFill="1" applyAlignment="1">
      <alignment vertical="center"/>
    </xf>
    <xf numFmtId="0" fontId="25" fillId="10" borderId="0" xfId="2" applyFont="1" applyFill="1" applyAlignment="1">
      <alignment vertical="center"/>
    </xf>
    <xf numFmtId="0" fontId="14" fillId="0" borderId="0" xfId="2" applyFont="1" applyAlignment="1">
      <alignment horizontal="left" vertical="center"/>
    </xf>
    <xf numFmtId="0" fontId="14" fillId="0" borderId="0" xfId="2" applyFont="1" applyAlignment="1">
      <alignment vertical="center" wrapText="1"/>
    </xf>
    <xf numFmtId="0" fontId="18" fillId="0" borderId="5" xfId="2" applyFont="1" applyBorder="1" applyAlignment="1">
      <alignment vertical="center"/>
    </xf>
    <xf numFmtId="3" fontId="24" fillId="5" borderId="22" xfId="2" applyNumberFormat="1" applyFont="1" applyFill="1" applyBorder="1" applyAlignment="1">
      <alignment horizontal="right" vertical="center" indent="1"/>
    </xf>
    <xf numFmtId="3" fontId="25" fillId="5" borderId="22" xfId="2" applyNumberFormat="1" applyFont="1" applyFill="1" applyBorder="1" applyAlignment="1">
      <alignment horizontal="right" vertical="center" indent="1"/>
    </xf>
    <xf numFmtId="0" fontId="24" fillId="5" borderId="23" xfId="2" applyFont="1" applyFill="1" applyBorder="1" applyAlignment="1">
      <alignment horizontal="center" vertical="center"/>
    </xf>
    <xf numFmtId="0" fontId="18" fillId="9" borderId="28" xfId="2" applyFont="1" applyFill="1" applyBorder="1" applyAlignment="1">
      <alignment horizontal="center" vertical="center"/>
    </xf>
    <xf numFmtId="0" fontId="14" fillId="0" borderId="5" xfId="2" applyFont="1" applyBorder="1" applyAlignment="1">
      <alignment horizontal="left" vertical="center"/>
    </xf>
    <xf numFmtId="0" fontId="14" fillId="2" borderId="5" xfId="0" applyFont="1" applyFill="1" applyBorder="1" applyAlignment="1">
      <alignment horizontal="left" vertical="center" indent="1"/>
    </xf>
    <xf numFmtId="0" fontId="14" fillId="2" borderId="28" xfId="0" applyFont="1" applyFill="1" applyBorder="1" applyAlignment="1">
      <alignment horizontal="left" vertical="center" indent="1"/>
    </xf>
    <xf numFmtId="166" fontId="14" fillId="7" borderId="5" xfId="2" applyNumberFormat="1" applyFont="1" applyFill="1" applyBorder="1" applyAlignment="1">
      <alignment horizontal="right" vertical="center" indent="1"/>
    </xf>
    <xf numFmtId="166" fontId="14" fillId="7" borderId="6" xfId="2" applyNumberFormat="1" applyFont="1" applyFill="1" applyBorder="1" applyAlignment="1">
      <alignment horizontal="right" vertical="center" indent="1"/>
    </xf>
    <xf numFmtId="3" fontId="18" fillId="8" borderId="19" xfId="2" applyNumberFormat="1" applyFont="1" applyFill="1" applyBorder="1" applyAlignment="1">
      <alignment horizontal="right" vertical="center" indent="1"/>
    </xf>
    <xf numFmtId="0" fontId="14" fillId="2" borderId="3" xfId="0" applyFont="1" applyFill="1" applyBorder="1" applyAlignment="1">
      <alignment vertical="center"/>
    </xf>
    <xf numFmtId="6" fontId="14" fillId="0" borderId="17" xfId="2" quotePrefix="1" applyNumberFormat="1" applyFont="1" applyBorder="1" applyAlignment="1">
      <alignment horizontal="center" vertical="center"/>
    </xf>
    <xf numFmtId="167" fontId="16" fillId="6" borderId="5" xfId="0" applyNumberFormat="1" applyFont="1" applyFill="1" applyBorder="1" applyAlignment="1">
      <alignment horizontal="right" vertical="center" indent="1"/>
    </xf>
    <xf numFmtId="0" fontId="16" fillId="0" borderId="5" xfId="0" applyFont="1" applyBorder="1" applyAlignment="1">
      <alignment horizontal="right" vertical="center" indent="1"/>
    </xf>
    <xf numFmtId="3" fontId="16" fillId="0" borderId="5" xfId="0" applyNumberFormat="1" applyFont="1" applyBorder="1" applyAlignment="1">
      <alignment horizontal="right" vertical="center" indent="1"/>
    </xf>
    <xf numFmtId="3" fontId="14" fillId="0" borderId="0" xfId="2" applyNumberFormat="1" applyFont="1" applyAlignment="1">
      <alignment vertical="center"/>
    </xf>
    <xf numFmtId="0" fontId="38" fillId="0" borderId="0" xfId="21" applyFont="1" applyAlignment="1">
      <alignment vertical="center"/>
    </xf>
    <xf numFmtId="0" fontId="39" fillId="0" borderId="0" xfId="21" applyFont="1" applyAlignment="1">
      <alignment vertical="center"/>
    </xf>
    <xf numFmtId="0" fontId="40" fillId="0" borderId="0" xfId="9" applyFont="1" applyAlignment="1">
      <alignment horizontal="left" vertical="center" wrapText="1"/>
    </xf>
    <xf numFmtId="0" fontId="25" fillId="4" borderId="18" xfId="2" applyFont="1" applyFill="1" applyBorder="1" applyAlignment="1">
      <alignment horizontal="center" vertical="center"/>
    </xf>
    <xf numFmtId="0" fontId="14" fillId="0" borderId="0" xfId="2" applyFont="1" applyAlignment="1">
      <alignment horizontal="center" vertical="center"/>
    </xf>
    <xf numFmtId="3" fontId="14" fillId="0" borderId="0" xfId="2" applyNumberFormat="1" applyFont="1" applyAlignment="1">
      <alignment horizontal="right" vertical="center" indent="1"/>
    </xf>
    <xf numFmtId="167" fontId="14" fillId="7" borderId="5" xfId="2" applyNumberFormat="1" applyFont="1" applyFill="1" applyBorder="1" applyAlignment="1">
      <alignment horizontal="right" vertical="center" indent="1"/>
    </xf>
    <xf numFmtId="166" fontId="25" fillId="5" borderId="5" xfId="1" applyNumberFormat="1" applyFont="1" applyFill="1" applyBorder="1" applyAlignment="1">
      <alignment horizontal="right" vertical="center" indent="1"/>
    </xf>
    <xf numFmtId="166" fontId="25" fillId="5" borderId="5" xfId="2" applyNumberFormat="1" applyFont="1" applyFill="1" applyBorder="1" applyAlignment="1">
      <alignment horizontal="right" vertical="center" indent="1"/>
    </xf>
    <xf numFmtId="0" fontId="14" fillId="0" borderId="0" xfId="21" applyFont="1" applyAlignment="1">
      <alignment vertical="center"/>
    </xf>
    <xf numFmtId="0" fontId="28" fillId="0" borderId="0" xfId="21" applyFont="1" applyAlignment="1">
      <alignment vertical="center"/>
    </xf>
    <xf numFmtId="0" fontId="19" fillId="0" borderId="0" xfId="21" applyFont="1" applyAlignment="1">
      <alignment vertical="center"/>
    </xf>
    <xf numFmtId="0" fontId="20" fillId="0" borderId="0" xfId="21" applyFont="1" applyAlignment="1">
      <alignment vertical="center"/>
    </xf>
    <xf numFmtId="0" fontId="25" fillId="4" borderId="14" xfId="21" applyFont="1" applyFill="1" applyBorder="1" applyAlignment="1">
      <alignment horizontal="center" vertical="center"/>
    </xf>
    <xf numFmtId="0" fontId="25" fillId="4" borderId="15" xfId="21" applyFont="1" applyFill="1" applyBorder="1" applyAlignment="1">
      <alignment horizontal="center" vertical="center"/>
    </xf>
    <xf numFmtId="0" fontId="18" fillId="0" borderId="17" xfId="21" applyFont="1" applyBorder="1" applyAlignment="1">
      <alignment vertical="center"/>
    </xf>
    <xf numFmtId="0" fontId="14" fillId="0" borderId="6" xfId="21" applyFont="1" applyBorder="1" applyAlignment="1">
      <alignment vertical="center"/>
    </xf>
    <xf numFmtId="3" fontId="14" fillId="7" borderId="17" xfId="21" applyNumberFormat="1" applyFont="1" applyFill="1" applyBorder="1" applyAlignment="1">
      <alignment horizontal="right" vertical="center" indent="1"/>
    </xf>
    <xf numFmtId="3" fontId="14" fillId="0" borderId="17" xfId="21" applyNumberFormat="1" applyFont="1" applyBorder="1" applyAlignment="1">
      <alignment horizontal="right" vertical="center"/>
    </xf>
    <xf numFmtId="0" fontId="14" fillId="0" borderId="5" xfId="21" applyFont="1" applyBorder="1" applyAlignment="1">
      <alignment horizontal="center" vertical="center"/>
    </xf>
    <xf numFmtId="166" fontId="14" fillId="7" borderId="5" xfId="21" applyNumberFormat="1" applyFont="1" applyFill="1" applyBorder="1" applyAlignment="1">
      <alignment horizontal="right" vertical="center" indent="1"/>
    </xf>
    <xf numFmtId="166" fontId="14" fillId="0" borderId="5" xfId="21" applyNumberFormat="1" applyFont="1" applyBorder="1" applyAlignment="1">
      <alignment horizontal="right" vertical="center" indent="1"/>
    </xf>
    <xf numFmtId="0" fontId="18" fillId="9" borderId="28" xfId="21" applyFont="1" applyFill="1" applyBorder="1" applyAlignment="1">
      <alignment horizontal="left" vertical="center" indent="1"/>
    </xf>
    <xf numFmtId="0" fontId="18" fillId="9" borderId="21" xfId="21" applyFont="1" applyFill="1" applyBorder="1" applyAlignment="1">
      <alignment horizontal="center" vertical="center"/>
    </xf>
    <xf numFmtId="3" fontId="18" fillId="8" borderId="21" xfId="21" applyNumberFormat="1" applyFont="1" applyFill="1" applyBorder="1" applyAlignment="1">
      <alignment horizontal="right" vertical="center" indent="1"/>
    </xf>
    <xf numFmtId="3" fontId="18" fillId="9" borderId="21" xfId="21" applyNumberFormat="1" applyFont="1" applyFill="1" applyBorder="1" applyAlignment="1">
      <alignment horizontal="right" vertical="center" indent="1"/>
    </xf>
    <xf numFmtId="0" fontId="18" fillId="0" borderId="6" xfId="21" applyFont="1" applyBorder="1" applyAlignment="1">
      <alignment vertical="center"/>
    </xf>
    <xf numFmtId="0" fontId="14" fillId="0" borderId="20" xfId="21" applyFont="1" applyBorder="1" applyAlignment="1">
      <alignment horizontal="center" vertical="center"/>
    </xf>
    <xf numFmtId="3" fontId="14" fillId="7" borderId="20" xfId="21" applyNumberFormat="1" applyFont="1" applyFill="1" applyBorder="1" applyAlignment="1">
      <alignment horizontal="right" vertical="center" indent="1"/>
    </xf>
    <xf numFmtId="3" fontId="14" fillId="0" borderId="20" xfId="21" applyNumberFormat="1" applyFont="1" applyBorder="1" applyAlignment="1">
      <alignment horizontal="right" vertical="center"/>
    </xf>
    <xf numFmtId="166" fontId="14" fillId="7" borderId="6" xfId="21" applyNumberFormat="1" applyFont="1" applyFill="1" applyBorder="1" applyAlignment="1">
      <alignment horizontal="right" vertical="center" indent="1"/>
    </xf>
    <xf numFmtId="0" fontId="14" fillId="0" borderId="6" xfId="21" applyFont="1" applyBorder="1" applyAlignment="1">
      <alignment horizontal="center" vertical="center"/>
    </xf>
    <xf numFmtId="3" fontId="14" fillId="7" borderId="6" xfId="21" applyNumberFormat="1" applyFont="1" applyFill="1" applyBorder="1" applyAlignment="1">
      <alignment horizontal="right" vertical="center" indent="1"/>
    </xf>
    <xf numFmtId="3" fontId="14" fillId="0" borderId="6" xfId="21" applyNumberFormat="1" applyFont="1" applyBorder="1" applyAlignment="1">
      <alignment horizontal="right" vertical="center"/>
    </xf>
    <xf numFmtId="0" fontId="18" fillId="9" borderId="28" xfId="21" applyFont="1" applyFill="1" applyBorder="1" applyAlignment="1">
      <alignment horizontal="center" vertical="center"/>
    </xf>
    <xf numFmtId="3" fontId="18" fillId="8" borderId="28" xfId="21" applyNumberFormat="1" applyFont="1" applyFill="1" applyBorder="1" applyAlignment="1">
      <alignment horizontal="right" vertical="center" indent="1"/>
    </xf>
    <xf numFmtId="0" fontId="25" fillId="5" borderId="6" xfId="21" applyFont="1" applyFill="1" applyBorder="1" applyAlignment="1">
      <alignment vertical="center"/>
    </xf>
    <xf numFmtId="0" fontId="25" fillId="5" borderId="6" xfId="21" applyFont="1" applyFill="1" applyBorder="1" applyAlignment="1">
      <alignment horizontal="center" vertical="center"/>
    </xf>
    <xf numFmtId="3" fontId="25" fillId="5" borderId="6" xfId="21" applyNumberFormat="1" applyFont="1" applyFill="1" applyBorder="1" applyAlignment="1">
      <alignment horizontal="right" vertical="center" indent="1"/>
    </xf>
    <xf numFmtId="3" fontId="25" fillId="5" borderId="29" xfId="21" applyNumberFormat="1" applyFont="1" applyFill="1" applyBorder="1" applyAlignment="1">
      <alignment horizontal="right" vertical="center" indent="1"/>
    </xf>
    <xf numFmtId="3" fontId="25" fillId="5" borderId="30" xfId="21" applyNumberFormat="1" applyFont="1" applyFill="1" applyBorder="1" applyAlignment="1">
      <alignment horizontal="right" vertical="center" indent="1"/>
    </xf>
    <xf numFmtId="0" fontId="14" fillId="0" borderId="0" xfId="0" applyFont="1" applyAlignment="1">
      <alignment horizontal="left" vertical="center" wrapText="1"/>
    </xf>
    <xf numFmtId="3" fontId="14" fillId="0" borderId="17" xfId="21" applyNumberFormat="1" applyFont="1" applyBorder="1" applyAlignment="1">
      <alignment horizontal="right" vertical="center" indent="1"/>
    </xf>
    <xf numFmtId="3" fontId="14" fillId="0" borderId="5" xfId="21" applyNumberFormat="1" applyFont="1" applyBorder="1" applyAlignment="1">
      <alignment horizontal="right" vertical="center" indent="1"/>
    </xf>
    <xf numFmtId="0" fontId="18" fillId="9" borderId="19" xfId="21" applyFont="1" applyFill="1" applyBorder="1" applyAlignment="1">
      <alignment horizontal="center" vertical="center"/>
    </xf>
    <xf numFmtId="3" fontId="18" fillId="8" borderId="19" xfId="21" applyNumberFormat="1" applyFont="1" applyFill="1" applyBorder="1" applyAlignment="1">
      <alignment horizontal="right" vertical="center" indent="1"/>
    </xf>
    <xf numFmtId="3" fontId="18" fillId="9" borderId="19" xfId="21" applyNumberFormat="1" applyFont="1" applyFill="1" applyBorder="1" applyAlignment="1">
      <alignment horizontal="right" vertical="center" indent="1"/>
    </xf>
    <xf numFmtId="3" fontId="14" fillId="0" borderId="20" xfId="21" applyNumberFormat="1" applyFont="1" applyBorder="1" applyAlignment="1">
      <alignment horizontal="right" vertical="center" indent="1"/>
    </xf>
    <xf numFmtId="3" fontId="14" fillId="0" borderId="6" xfId="21" applyNumberFormat="1" applyFont="1" applyBorder="1" applyAlignment="1">
      <alignment horizontal="right" vertical="center" indent="1"/>
    </xf>
    <xf numFmtId="3" fontId="18" fillId="9" borderId="5" xfId="21" applyNumberFormat="1" applyFont="1" applyFill="1" applyBorder="1" applyAlignment="1">
      <alignment horizontal="right" vertical="center" indent="1"/>
    </xf>
    <xf numFmtId="3" fontId="18" fillId="9" borderId="28" xfId="21" applyNumberFormat="1" applyFont="1" applyFill="1" applyBorder="1" applyAlignment="1">
      <alignment horizontal="right" vertical="center" indent="1"/>
    </xf>
    <xf numFmtId="0" fontId="25" fillId="5" borderId="0" xfId="21" applyFont="1" applyFill="1" applyAlignment="1">
      <alignment vertical="center"/>
    </xf>
    <xf numFmtId="3" fontId="18" fillId="8" borderId="5" xfId="21" applyNumberFormat="1" applyFont="1" applyFill="1" applyBorder="1" applyAlignment="1">
      <alignment horizontal="right" vertical="center" indent="1"/>
    </xf>
    <xf numFmtId="0" fontId="25" fillId="5" borderId="5" xfId="21" applyFont="1" applyFill="1" applyBorder="1" applyAlignment="1">
      <alignment horizontal="center" vertical="center"/>
    </xf>
    <xf numFmtId="3" fontId="25" fillId="5" borderId="5" xfId="21" applyNumberFormat="1" applyFont="1" applyFill="1" applyBorder="1" applyAlignment="1">
      <alignment horizontal="right" vertical="center" indent="1"/>
    </xf>
    <xf numFmtId="0" fontId="14" fillId="0" borderId="31" xfId="21" applyFont="1" applyBorder="1" applyAlignment="1">
      <alignment vertical="center"/>
    </xf>
    <xf numFmtId="3" fontId="14" fillId="7" borderId="5" xfId="21" applyNumberFormat="1" applyFont="1" applyFill="1" applyBorder="1" applyAlignment="1">
      <alignment horizontal="right" vertical="center" indent="1"/>
    </xf>
    <xf numFmtId="166" fontId="11" fillId="6" borderId="4" xfId="0" applyNumberFormat="1" applyFont="1" applyFill="1" applyBorder="1" applyAlignment="1">
      <alignment horizontal="center" vertical="center"/>
    </xf>
    <xf numFmtId="0" fontId="14" fillId="0" borderId="28" xfId="21" applyFont="1" applyBorder="1" applyAlignment="1">
      <alignment horizontal="center" vertical="center"/>
    </xf>
    <xf numFmtId="166" fontId="14" fillId="7" borderId="28" xfId="21" applyNumberFormat="1" applyFont="1" applyFill="1" applyBorder="1" applyAlignment="1">
      <alignment horizontal="right" vertical="center" indent="1"/>
    </xf>
    <xf numFmtId="166" fontId="16" fillId="6" borderId="28" xfId="0" applyNumberFormat="1" applyFont="1" applyFill="1" applyBorder="1" applyAlignment="1">
      <alignment horizontal="right" vertical="center" indent="1"/>
    </xf>
    <xf numFmtId="166" fontId="14" fillId="7" borderId="17" xfId="21" applyNumberFormat="1" applyFont="1" applyFill="1" applyBorder="1" applyAlignment="1">
      <alignment horizontal="right" vertical="center" indent="1"/>
    </xf>
    <xf numFmtId="166" fontId="14" fillId="7" borderId="6" xfId="1" applyNumberFormat="1" applyFont="1" applyFill="1" applyBorder="1" applyAlignment="1">
      <alignment horizontal="right" vertical="center" indent="1"/>
    </xf>
    <xf numFmtId="0" fontId="14" fillId="2" borderId="24" xfId="0" applyFont="1" applyFill="1" applyBorder="1" applyAlignment="1">
      <alignment horizontal="left" vertical="center" indent="1"/>
    </xf>
    <xf numFmtId="0" fontId="18" fillId="9" borderId="33" xfId="21" applyFont="1" applyFill="1" applyBorder="1" applyAlignment="1">
      <alignment horizontal="left" vertical="center" indent="1"/>
    </xf>
    <xf numFmtId="166" fontId="18" fillId="8" borderId="19" xfId="1" applyNumberFormat="1" applyFont="1" applyFill="1" applyBorder="1" applyAlignment="1">
      <alignment horizontal="right" vertical="center" indent="1"/>
    </xf>
    <xf numFmtId="9" fontId="18" fillId="9" borderId="28" xfId="1" applyFont="1" applyFill="1" applyBorder="1" applyAlignment="1">
      <alignment horizontal="right" vertical="center" indent="1"/>
    </xf>
    <xf numFmtId="166" fontId="14" fillId="7" borderId="20" xfId="1" applyNumberFormat="1" applyFont="1" applyFill="1" applyBorder="1" applyAlignment="1">
      <alignment horizontal="right" vertical="center" indent="1"/>
    </xf>
    <xf numFmtId="166" fontId="14" fillId="7" borderId="5" xfId="1" applyNumberFormat="1" applyFont="1" applyFill="1" applyBorder="1" applyAlignment="1">
      <alignment horizontal="right" vertical="center" indent="1"/>
    </xf>
    <xf numFmtId="166" fontId="18" fillId="8" borderId="21" xfId="1" applyNumberFormat="1" applyFont="1" applyFill="1" applyBorder="1" applyAlignment="1">
      <alignment horizontal="right" vertical="center" indent="1"/>
    </xf>
    <xf numFmtId="166" fontId="18" fillId="8" borderId="28" xfId="1" applyNumberFormat="1" applyFont="1" applyFill="1" applyBorder="1" applyAlignment="1">
      <alignment horizontal="right" vertical="center" indent="1"/>
    </xf>
    <xf numFmtId="0" fontId="14" fillId="0" borderId="32" xfId="21" applyFont="1" applyBorder="1" applyAlignment="1">
      <alignment vertical="center"/>
    </xf>
    <xf numFmtId="9" fontId="18" fillId="9" borderId="19" xfId="1" applyFont="1" applyFill="1" applyBorder="1" applyAlignment="1">
      <alignment horizontal="right" vertical="center" indent="1"/>
    </xf>
    <xf numFmtId="166" fontId="37" fillId="6" borderId="5" xfId="0" applyNumberFormat="1" applyFont="1" applyFill="1" applyBorder="1" applyAlignment="1">
      <alignment horizontal="right" vertical="center" indent="1"/>
    </xf>
    <xf numFmtId="166" fontId="37" fillId="6" borderId="6" xfId="0" applyNumberFormat="1" applyFont="1" applyFill="1" applyBorder="1" applyAlignment="1">
      <alignment horizontal="right" vertical="center" indent="1"/>
    </xf>
    <xf numFmtId="166" fontId="14" fillId="0" borderId="6" xfId="1" applyNumberFormat="1" applyFont="1" applyBorder="1" applyAlignment="1">
      <alignment horizontal="right" vertical="center" indent="1"/>
    </xf>
    <xf numFmtId="0" fontId="14" fillId="0" borderId="21" xfId="2" applyFont="1" applyBorder="1" applyAlignment="1">
      <alignment horizontal="center" vertical="center"/>
    </xf>
    <xf numFmtId="0" fontId="14" fillId="0" borderId="5" xfId="2" applyFont="1" applyBorder="1" applyAlignment="1">
      <alignment horizontal="right" vertical="center" indent="1"/>
    </xf>
    <xf numFmtId="167" fontId="14" fillId="7" borderId="21" xfId="2" applyNumberFormat="1" applyFont="1" applyFill="1" applyBorder="1" applyAlignment="1">
      <alignment horizontal="right" vertical="center" indent="1"/>
    </xf>
    <xf numFmtId="167" fontId="16" fillId="6" borderId="21" xfId="0" applyNumberFormat="1" applyFont="1" applyFill="1" applyBorder="1" applyAlignment="1">
      <alignment horizontal="right" vertical="center" indent="1"/>
    </xf>
    <xf numFmtId="0" fontId="14" fillId="2" borderId="5" xfId="0" applyFont="1" applyFill="1" applyBorder="1" applyAlignment="1">
      <alignment horizontal="left" vertical="center" wrapText="1" indent="1"/>
    </xf>
    <xf numFmtId="3" fontId="18" fillId="7" borderId="5" xfId="2" applyNumberFormat="1" applyFont="1" applyFill="1" applyBorder="1" applyAlignment="1">
      <alignment horizontal="right" vertical="center" indent="1"/>
    </xf>
    <xf numFmtId="0" fontId="43" fillId="0" borderId="0" xfId="2" applyFont="1" applyAlignment="1">
      <alignment vertical="center"/>
    </xf>
    <xf numFmtId="0" fontId="43" fillId="2" borderId="0" xfId="2" applyFont="1" applyFill="1" applyAlignment="1">
      <alignment vertical="center"/>
    </xf>
    <xf numFmtId="0" fontId="43" fillId="2" borderId="0" xfId="2" applyFont="1" applyFill="1" applyAlignment="1">
      <alignment vertical="top" wrapText="1"/>
    </xf>
    <xf numFmtId="0" fontId="18" fillId="0" borderId="6" xfId="2" applyFont="1" applyBorder="1" applyAlignment="1">
      <alignment horizontal="left" vertical="center" indent="1"/>
    </xf>
    <xf numFmtId="0" fontId="18" fillId="0" borderId="5" xfId="2" applyFont="1" applyBorder="1" applyAlignment="1">
      <alignment horizontal="left" vertical="center" indent="1"/>
    </xf>
    <xf numFmtId="0" fontId="45" fillId="0" borderId="0" xfId="2" applyFont="1" applyAlignment="1">
      <alignment vertical="center"/>
    </xf>
    <xf numFmtId="3" fontId="14" fillId="0" borderId="0" xfId="21" applyNumberFormat="1" applyFont="1" applyAlignment="1">
      <alignment vertical="center"/>
    </xf>
    <xf numFmtId="0" fontId="14" fillId="0" borderId="5" xfId="2" applyFont="1" applyBorder="1" applyAlignment="1">
      <alignment horizontal="left" vertical="center" indent="2"/>
    </xf>
    <xf numFmtId="0" fontId="13" fillId="0" borderId="5" xfId="7" applyFont="1" applyBorder="1" applyAlignment="1">
      <alignment horizontal="left" vertical="center" wrapText="1"/>
    </xf>
    <xf numFmtId="0" fontId="25" fillId="5" borderId="0" xfId="0" applyFont="1" applyFill="1" applyAlignment="1">
      <alignment horizontal="left" vertical="center"/>
    </xf>
    <xf numFmtId="16" fontId="12" fillId="7" borderId="0" xfId="0" quotePrefix="1" applyNumberFormat="1" applyFont="1" applyFill="1" applyAlignment="1">
      <alignment horizontal="left" vertical="center"/>
    </xf>
    <xf numFmtId="0" fontId="12" fillId="7" borderId="5" xfId="0" quotePrefix="1" applyFont="1" applyFill="1" applyBorder="1" applyAlignment="1">
      <alignment horizontal="left" vertical="center"/>
    </xf>
    <xf numFmtId="0" fontId="12" fillId="7" borderId="5" xfId="0" applyFont="1" applyFill="1" applyBorder="1" applyAlignment="1">
      <alignment horizontal="left" vertical="center" wrapText="1"/>
    </xf>
    <xf numFmtId="0" fontId="13" fillId="7" borderId="5" xfId="7" applyFont="1" applyFill="1" applyBorder="1" applyAlignment="1">
      <alignment horizontal="left" vertical="center" wrapText="1"/>
    </xf>
    <xf numFmtId="0" fontId="13" fillId="0" borderId="5" xfId="0" applyFont="1" applyBorder="1" applyAlignment="1">
      <alignment horizontal="left" vertical="center" wrapText="1"/>
    </xf>
    <xf numFmtId="0" fontId="12" fillId="7" borderId="19" xfId="0" quotePrefix="1" applyFont="1" applyFill="1" applyBorder="1" applyAlignment="1">
      <alignment horizontal="left" vertical="center"/>
    </xf>
    <xf numFmtId="0" fontId="13" fillId="0" borderId="6" xfId="0" applyFont="1" applyBorder="1" applyAlignment="1">
      <alignment horizontal="left" vertical="center" wrapText="1"/>
    </xf>
    <xf numFmtId="0" fontId="13" fillId="0" borderId="6" xfId="7" applyFont="1" applyBorder="1" applyAlignment="1">
      <alignment horizontal="left" vertical="center" wrapText="1"/>
    </xf>
    <xf numFmtId="0" fontId="12" fillId="7" borderId="0" xfId="0" applyFont="1" applyFill="1" applyAlignment="1">
      <alignment horizontal="left" vertical="center" wrapText="1"/>
    </xf>
    <xf numFmtId="0" fontId="13" fillId="7" borderId="0" xfId="7" applyFont="1" applyFill="1" applyAlignment="1">
      <alignment horizontal="left" vertical="center" wrapText="1"/>
    </xf>
    <xf numFmtId="0" fontId="13" fillId="0" borderId="6" xfId="0" quotePrefix="1" applyFont="1" applyBorder="1" applyAlignment="1">
      <alignment horizontal="left" vertical="center"/>
    </xf>
    <xf numFmtId="0" fontId="12" fillId="7" borderId="19" xfId="0" applyFont="1" applyFill="1" applyBorder="1" applyAlignment="1">
      <alignment horizontal="left" vertical="center" wrapText="1"/>
    </xf>
    <xf numFmtId="0" fontId="13" fillId="7" borderId="19" xfId="7" applyFont="1" applyFill="1" applyBorder="1" applyAlignment="1">
      <alignment horizontal="left" vertical="center" wrapText="1"/>
    </xf>
    <xf numFmtId="0" fontId="33" fillId="7" borderId="19" xfId="0" applyFont="1" applyFill="1" applyBorder="1" applyAlignment="1">
      <alignment horizontal="left" vertical="center" wrapText="1"/>
    </xf>
    <xf numFmtId="0" fontId="13" fillId="0" borderId="6" xfId="0" applyFont="1" applyBorder="1" applyAlignment="1">
      <alignment horizontal="left" vertical="top" wrapText="1"/>
    </xf>
    <xf numFmtId="0" fontId="13" fillId="0" borderId="6" xfId="7" applyFont="1" applyBorder="1" applyAlignment="1">
      <alignment horizontal="left" vertical="top" wrapText="1"/>
    </xf>
    <xf numFmtId="0" fontId="13" fillId="0" borderId="0" xfId="0" quotePrefix="1" applyFont="1" applyAlignment="1">
      <alignment horizontal="left" vertical="center"/>
    </xf>
    <xf numFmtId="0" fontId="13" fillId="0" borderId="0" xfId="0" applyFont="1" applyAlignment="1">
      <alignment horizontal="left" vertical="center"/>
    </xf>
    <xf numFmtId="0" fontId="13" fillId="0" borderId="6" xfId="0" applyFont="1" applyBorder="1" applyAlignment="1">
      <alignment horizontal="left" vertical="center"/>
    </xf>
    <xf numFmtId="0" fontId="24" fillId="5" borderId="5" xfId="7" applyFont="1" applyFill="1" applyBorder="1" applyAlignment="1">
      <alignment horizontal="left" vertical="center" wrapText="1"/>
    </xf>
    <xf numFmtId="0" fontId="47" fillId="0" borderId="0" xfId="0" applyFont="1" applyAlignment="1">
      <alignment vertical="center"/>
    </xf>
    <xf numFmtId="0" fontId="14" fillId="2" borderId="0" xfId="2" applyFont="1" applyFill="1" applyAlignment="1">
      <alignment horizontal="right" vertical="center"/>
    </xf>
    <xf numFmtId="3" fontId="18" fillId="2" borderId="0" xfId="2" applyNumberFormat="1" applyFont="1" applyFill="1" applyAlignment="1">
      <alignment horizontal="right" vertical="center"/>
    </xf>
    <xf numFmtId="3" fontId="14" fillId="2" borderId="0" xfId="2" applyNumberFormat="1" applyFont="1" applyFill="1" applyAlignment="1">
      <alignment horizontal="right" vertical="center"/>
    </xf>
    <xf numFmtId="0" fontId="18" fillId="2" borderId="0" xfId="2" applyFont="1" applyFill="1" applyAlignment="1">
      <alignment horizontal="right" vertical="center"/>
    </xf>
    <xf numFmtId="0" fontId="13" fillId="0" borderId="19" xfId="7" applyFont="1" applyBorder="1" applyAlignment="1">
      <alignment horizontal="left" vertical="center" wrapText="1"/>
    </xf>
    <xf numFmtId="0" fontId="25" fillId="4" borderId="0" xfId="0" applyFont="1" applyFill="1" applyAlignment="1">
      <alignment horizontal="left" vertical="center"/>
    </xf>
    <xf numFmtId="3" fontId="14" fillId="0" borderId="6" xfId="2" applyNumberFormat="1" applyFont="1" applyBorder="1" applyAlignment="1">
      <alignment horizontal="center" vertical="center"/>
    </xf>
    <xf numFmtId="0" fontId="18" fillId="0" borderId="31" xfId="2" applyFont="1" applyBorder="1" applyAlignment="1">
      <alignment vertical="center"/>
    </xf>
    <xf numFmtId="3" fontId="14" fillId="0" borderId="28" xfId="2" applyNumberFormat="1" applyFont="1" applyBorder="1" applyAlignment="1">
      <alignment horizontal="center" vertical="center"/>
    </xf>
    <xf numFmtId="3" fontId="14" fillId="7" borderId="28" xfId="2" applyNumberFormat="1" applyFont="1" applyFill="1" applyBorder="1" applyAlignment="1">
      <alignment horizontal="right" vertical="center" indent="1"/>
    </xf>
    <xf numFmtId="3" fontId="14" fillId="0" borderId="28" xfId="2" applyNumberFormat="1" applyFont="1" applyBorder="1" applyAlignment="1">
      <alignment horizontal="right" vertical="center" indent="1"/>
    </xf>
    <xf numFmtId="3" fontId="25" fillId="5" borderId="6" xfId="2" applyNumberFormat="1" applyFont="1" applyFill="1" applyBorder="1" applyAlignment="1">
      <alignment horizontal="right" vertical="center" indent="1"/>
    </xf>
    <xf numFmtId="0" fontId="48" fillId="0" borderId="0" xfId="2" applyFont="1" applyAlignment="1">
      <alignment vertical="center"/>
    </xf>
    <xf numFmtId="0" fontId="25" fillId="5" borderId="5" xfId="0" applyFont="1" applyFill="1" applyBorder="1" applyAlignment="1">
      <alignment horizontal="left" vertical="center"/>
    </xf>
    <xf numFmtId="0" fontId="14" fillId="0" borderId="28" xfId="2" applyFont="1" applyBorder="1" applyAlignment="1">
      <alignment horizontal="left" vertical="center" indent="2"/>
    </xf>
    <xf numFmtId="166" fontId="14" fillId="7" borderId="0" xfId="2" applyNumberFormat="1" applyFont="1" applyFill="1" applyAlignment="1">
      <alignment horizontal="right" vertical="center" indent="1"/>
    </xf>
    <xf numFmtId="166" fontId="14" fillId="7" borderId="28" xfId="2" applyNumberFormat="1" applyFont="1" applyFill="1" applyBorder="1" applyAlignment="1">
      <alignment horizontal="right" vertical="center" indent="1"/>
    </xf>
    <xf numFmtId="0" fontId="14" fillId="0" borderId="28" xfId="2" applyFont="1" applyBorder="1" applyAlignment="1">
      <alignment horizontal="center" vertical="center"/>
    </xf>
    <xf numFmtId="166" fontId="14" fillId="0" borderId="5" xfId="2" applyNumberFormat="1" applyFont="1" applyBorder="1" applyAlignment="1">
      <alignment horizontal="right" vertical="center" indent="1"/>
    </xf>
    <xf numFmtId="0" fontId="14" fillId="0" borderId="5" xfId="0" applyFont="1" applyBorder="1" applyAlignment="1">
      <alignment horizontal="left" vertical="center" wrapText="1"/>
    </xf>
    <xf numFmtId="0" fontId="43" fillId="0" borderId="0" xfId="21" applyFont="1" applyAlignment="1">
      <alignment vertical="center"/>
    </xf>
    <xf numFmtId="0" fontId="43" fillId="0" borderId="0" xfId="0" applyFont="1" applyAlignment="1">
      <alignment vertical="center"/>
    </xf>
    <xf numFmtId="0" fontId="32" fillId="7" borderId="5" xfId="0" applyFont="1" applyFill="1" applyBorder="1" applyAlignment="1">
      <alignment horizontal="left" vertical="center" wrapText="1"/>
    </xf>
    <xf numFmtId="0" fontId="13" fillId="0" borderId="5" xfId="0" quotePrefix="1" applyFont="1" applyBorder="1" applyAlignment="1">
      <alignment horizontal="left" vertical="center"/>
    </xf>
    <xf numFmtId="0" fontId="12" fillId="7" borderId="19" xfId="0" quotePrefix="1" applyFont="1" applyFill="1" applyBorder="1" applyAlignment="1">
      <alignment horizontal="left" vertical="top"/>
    </xf>
    <xf numFmtId="0" fontId="12" fillId="7" borderId="19" xfId="0" applyFont="1" applyFill="1" applyBorder="1" applyAlignment="1">
      <alignment horizontal="left" vertical="top" wrapText="1"/>
    </xf>
    <xf numFmtId="0" fontId="13" fillId="7" borderId="19" xfId="7" applyFont="1" applyFill="1" applyBorder="1" applyAlignment="1">
      <alignment horizontal="left" vertical="top" wrapText="1"/>
    </xf>
    <xf numFmtId="0" fontId="13" fillId="7" borderId="19" xfId="17" applyFont="1" applyFill="1" applyBorder="1" applyAlignment="1">
      <alignment horizontal="left" vertical="center"/>
    </xf>
    <xf numFmtId="0" fontId="13" fillId="0" borderId="5" xfId="7" applyFont="1" applyBorder="1" applyAlignment="1">
      <alignment horizontal="left" vertical="center"/>
    </xf>
    <xf numFmtId="0" fontId="13" fillId="7" borderId="19" xfId="7" applyFont="1" applyFill="1" applyBorder="1" applyAlignment="1">
      <alignment horizontal="left" vertical="center"/>
    </xf>
    <xf numFmtId="0" fontId="13" fillId="0" borderId="6" xfId="7" applyFont="1" applyBorder="1" applyAlignment="1">
      <alignment horizontal="left" vertical="center"/>
    </xf>
    <xf numFmtId="0" fontId="25" fillId="5" borderId="22" xfId="2" applyFont="1" applyFill="1" applyBorder="1" applyAlignment="1">
      <alignment horizontal="center" vertical="center"/>
    </xf>
    <xf numFmtId="0" fontId="14" fillId="9" borderId="19" xfId="2" applyFont="1" applyFill="1" applyBorder="1" applyAlignment="1">
      <alignment horizontal="center" vertical="center"/>
    </xf>
    <xf numFmtId="0" fontId="44" fillId="0" borderId="0" xfId="2" applyFont="1" applyAlignment="1">
      <alignment horizontal="left" vertical="center" wrapText="1"/>
    </xf>
    <xf numFmtId="0" fontId="14" fillId="2" borderId="6" xfId="0" applyFont="1" applyFill="1" applyBorder="1" applyAlignment="1">
      <alignment horizontal="left" vertical="center" wrapText="1" indent="1"/>
    </xf>
    <xf numFmtId="0" fontId="14" fillId="2" borderId="21" xfId="0" applyFont="1" applyFill="1" applyBorder="1" applyAlignment="1">
      <alignment horizontal="left" vertical="center" wrapText="1" indent="1"/>
    </xf>
    <xf numFmtId="0" fontId="25" fillId="5" borderId="22" xfId="2" applyFont="1" applyFill="1" applyBorder="1" applyAlignment="1">
      <alignment vertical="center"/>
    </xf>
    <xf numFmtId="0" fontId="25" fillId="5" borderId="34" xfId="2" applyFont="1" applyFill="1" applyBorder="1" applyAlignment="1">
      <alignment vertical="center"/>
    </xf>
    <xf numFmtId="0" fontId="25" fillId="5" borderId="34" xfId="2" applyFont="1" applyFill="1" applyBorder="1" applyAlignment="1">
      <alignment horizontal="center" vertical="center"/>
    </xf>
    <xf numFmtId="3" fontId="25" fillId="5" borderId="34" xfId="2" applyNumberFormat="1" applyFont="1" applyFill="1" applyBorder="1" applyAlignment="1">
      <alignment horizontal="right" vertical="center" indent="1"/>
    </xf>
    <xf numFmtId="0" fontId="25" fillId="5" borderId="22" xfId="0" applyFont="1" applyFill="1" applyBorder="1" applyAlignment="1">
      <alignment horizontal="left" vertical="center" indent="1"/>
    </xf>
    <xf numFmtId="166" fontId="25" fillId="5" borderId="22" xfId="2" applyNumberFormat="1" applyFont="1" applyFill="1" applyBorder="1" applyAlignment="1">
      <alignment horizontal="right" vertical="center" indent="1"/>
    </xf>
    <xf numFmtId="0" fontId="25" fillId="5" borderId="35" xfId="0" applyFont="1" applyFill="1" applyBorder="1" applyAlignment="1">
      <alignment horizontal="left" vertical="center" indent="1"/>
    </xf>
    <xf numFmtId="0" fontId="25" fillId="5" borderId="35" xfId="2" applyFont="1" applyFill="1" applyBorder="1" applyAlignment="1">
      <alignment horizontal="center" vertical="center"/>
    </xf>
    <xf numFmtId="3" fontId="25" fillId="5" borderId="35" xfId="2" applyNumberFormat="1" applyFont="1" applyFill="1" applyBorder="1" applyAlignment="1">
      <alignment horizontal="right" vertical="center" indent="1"/>
    </xf>
    <xf numFmtId="166" fontId="14" fillId="7" borderId="21" xfId="2" applyNumberFormat="1" applyFont="1" applyFill="1" applyBorder="1" applyAlignment="1">
      <alignment horizontal="right" vertical="center" indent="1"/>
    </xf>
    <xf numFmtId="166" fontId="37" fillId="6" borderId="21" xfId="0" applyNumberFormat="1" applyFont="1" applyFill="1" applyBorder="1" applyAlignment="1">
      <alignment horizontal="right" vertical="center" indent="1"/>
    </xf>
    <xf numFmtId="0" fontId="25" fillId="5" borderId="36" xfId="2" applyFont="1" applyFill="1" applyBorder="1" applyAlignment="1">
      <alignment vertical="center"/>
    </xf>
    <xf numFmtId="0" fontId="24" fillId="5" borderId="36" xfId="2" applyFont="1" applyFill="1" applyBorder="1" applyAlignment="1">
      <alignment horizontal="center" vertical="center"/>
    </xf>
    <xf numFmtId="3" fontId="24" fillId="5" borderId="36" xfId="2" applyNumberFormat="1" applyFont="1" applyFill="1" applyBorder="1" applyAlignment="1">
      <alignment horizontal="right" vertical="center" indent="1"/>
    </xf>
    <xf numFmtId="0" fontId="24" fillId="5" borderId="36" xfId="2" applyFont="1" applyFill="1" applyBorder="1" applyAlignment="1">
      <alignment horizontal="right" vertical="center" indent="1"/>
    </xf>
    <xf numFmtId="0" fontId="25" fillId="5" borderId="37" xfId="0" applyFont="1" applyFill="1" applyBorder="1" applyAlignment="1">
      <alignment horizontal="left" vertical="center" wrapText="1" indent="1"/>
    </xf>
    <xf numFmtId="167" fontId="25" fillId="5" borderId="22" xfId="2" applyNumberFormat="1" applyFont="1" applyFill="1" applyBorder="1" applyAlignment="1">
      <alignment horizontal="right" vertical="center" indent="1"/>
    </xf>
    <xf numFmtId="167" fontId="25" fillId="11" borderId="22" xfId="0" applyNumberFormat="1" applyFont="1" applyFill="1" applyBorder="1" applyAlignment="1">
      <alignment horizontal="right" vertical="center" indent="1"/>
    </xf>
    <xf numFmtId="0" fontId="25" fillId="5" borderId="37" xfId="2" applyFont="1" applyFill="1" applyBorder="1" applyAlignment="1">
      <alignment horizontal="center" vertical="center"/>
    </xf>
    <xf numFmtId="167" fontId="25" fillId="5" borderId="37" xfId="2" applyNumberFormat="1" applyFont="1" applyFill="1" applyBorder="1" applyAlignment="1">
      <alignment horizontal="right" vertical="center" indent="1"/>
    </xf>
    <xf numFmtId="167" fontId="25" fillId="11" borderId="37" xfId="0" applyNumberFormat="1" applyFont="1" applyFill="1" applyBorder="1" applyAlignment="1">
      <alignment horizontal="right" vertical="center" indent="1"/>
    </xf>
    <xf numFmtId="3" fontId="14" fillId="2" borderId="17" xfId="2" applyNumberFormat="1" applyFont="1" applyFill="1" applyBorder="1" applyAlignment="1">
      <alignment horizontal="right" vertical="center" indent="1"/>
    </xf>
    <xf numFmtId="3" fontId="14" fillId="2" borderId="5" xfId="2" applyNumberFormat="1" applyFont="1" applyFill="1" applyBorder="1" applyAlignment="1">
      <alignment horizontal="right" vertical="center" indent="1"/>
    </xf>
    <xf numFmtId="0" fontId="13" fillId="0" borderId="0" xfId="0" applyFont="1" applyAlignment="1">
      <alignment horizontal="left" vertical="center" wrapText="1"/>
    </xf>
    <xf numFmtId="0" fontId="14" fillId="0" borderId="0" xfId="0" applyFont="1" applyAlignment="1">
      <alignment vertical="center" wrapText="1"/>
    </xf>
    <xf numFmtId="0" fontId="14" fillId="0" borderId="28" xfId="2" applyFont="1" applyBorder="1" applyAlignment="1">
      <alignment horizontal="left" vertical="center" indent="1"/>
    </xf>
    <xf numFmtId="0" fontId="18" fillId="0" borderId="17" xfId="2" applyFont="1" applyBorder="1" applyAlignment="1">
      <alignment vertical="center"/>
    </xf>
    <xf numFmtId="0" fontId="14" fillId="2" borderId="21" xfId="0" applyFont="1" applyFill="1" applyBorder="1" applyAlignment="1">
      <alignment horizontal="left" vertical="center" indent="1"/>
    </xf>
    <xf numFmtId="3" fontId="14" fillId="7" borderId="21" xfId="2" applyNumberFormat="1" applyFont="1" applyFill="1" applyBorder="1" applyAlignment="1">
      <alignment horizontal="right" vertical="center" indent="1"/>
    </xf>
    <xf numFmtId="3" fontId="14" fillId="0" borderId="21" xfId="2" applyNumberFormat="1" applyFont="1" applyBorder="1" applyAlignment="1">
      <alignment horizontal="right" vertical="center" indent="1"/>
    </xf>
    <xf numFmtId="166" fontId="14" fillId="7" borderId="0" xfId="21" applyNumberFormat="1" applyFont="1" applyFill="1" applyAlignment="1">
      <alignment horizontal="right" vertical="center" indent="1"/>
    </xf>
    <xf numFmtId="0" fontId="25" fillId="5" borderId="34" xfId="21" applyFont="1" applyFill="1" applyBorder="1" applyAlignment="1">
      <alignment vertical="center"/>
    </xf>
    <xf numFmtId="0" fontId="24" fillId="5" borderId="34" xfId="21" applyFont="1" applyFill="1" applyBorder="1" applyAlignment="1">
      <alignment horizontal="center" vertical="center"/>
    </xf>
    <xf numFmtId="0" fontId="14" fillId="7" borderId="5" xfId="0" applyFont="1" applyFill="1" applyBorder="1" applyAlignment="1">
      <alignment horizontal="left" vertical="center" wrapText="1"/>
    </xf>
    <xf numFmtId="0" fontId="14" fillId="7" borderId="5" xfId="0" applyFont="1" applyFill="1" applyBorder="1" applyAlignment="1">
      <alignment vertical="center" wrapText="1"/>
    </xf>
    <xf numFmtId="0" fontId="25" fillId="5" borderId="36" xfId="2" applyFont="1" applyFill="1" applyBorder="1" applyAlignment="1">
      <alignment horizontal="center" vertical="center"/>
    </xf>
    <xf numFmtId="3" fontId="25" fillId="5" borderId="36" xfId="2" applyNumberFormat="1" applyFont="1" applyFill="1" applyBorder="1" applyAlignment="1">
      <alignment horizontal="right" vertical="center" indent="1"/>
    </xf>
    <xf numFmtId="0" fontId="25" fillId="5" borderId="30" xfId="2" applyFont="1" applyFill="1" applyBorder="1" applyAlignment="1">
      <alignment horizontal="center" vertical="center"/>
    </xf>
    <xf numFmtId="3" fontId="25" fillId="5" borderId="30" xfId="2" applyNumberFormat="1" applyFont="1" applyFill="1" applyBorder="1" applyAlignment="1">
      <alignment horizontal="right" vertical="center" indent="1"/>
    </xf>
    <xf numFmtId="3" fontId="14" fillId="0" borderId="31" xfId="2" applyNumberFormat="1" applyFont="1" applyBorder="1" applyAlignment="1">
      <alignment horizontal="right" vertical="center" indent="1"/>
    </xf>
    <xf numFmtId="166" fontId="14" fillId="0" borderId="5" xfId="1" applyNumberFormat="1" applyFont="1" applyBorder="1" applyAlignment="1">
      <alignment horizontal="right" vertical="center" indent="1"/>
    </xf>
    <xf numFmtId="166" fontId="14" fillId="0" borderId="17" xfId="1" applyNumberFormat="1" applyFont="1" applyBorder="1" applyAlignment="1">
      <alignment horizontal="right" vertical="center" indent="1"/>
    </xf>
    <xf numFmtId="0" fontId="18" fillId="9" borderId="39" xfId="2" applyFont="1" applyFill="1" applyBorder="1" applyAlignment="1">
      <alignment horizontal="left" vertical="center" indent="1"/>
    </xf>
    <xf numFmtId="0" fontId="18" fillId="9" borderId="39" xfId="2" applyFont="1" applyFill="1" applyBorder="1" applyAlignment="1">
      <alignment horizontal="center" vertical="center"/>
    </xf>
    <xf numFmtId="3" fontId="18" fillId="9" borderId="39" xfId="2" applyNumberFormat="1" applyFont="1" applyFill="1" applyBorder="1" applyAlignment="1">
      <alignment horizontal="right" vertical="center" indent="1"/>
    </xf>
    <xf numFmtId="166" fontId="25" fillId="5" borderId="6" xfId="1" applyNumberFormat="1" applyFont="1" applyFill="1" applyBorder="1" applyAlignment="1">
      <alignment horizontal="right" vertical="center" indent="1"/>
    </xf>
    <xf numFmtId="0" fontId="14" fillId="2" borderId="19" xfId="0" applyFont="1" applyFill="1" applyBorder="1" applyAlignment="1">
      <alignment horizontal="left" vertical="center" indent="1"/>
    </xf>
    <xf numFmtId="0" fontId="14" fillId="0" borderId="19" xfId="21" applyFont="1" applyBorder="1" applyAlignment="1">
      <alignment horizontal="center" vertical="center"/>
    </xf>
    <xf numFmtId="0" fontId="13" fillId="2" borderId="0" xfId="2" applyFont="1" applyFill="1" applyAlignment="1">
      <alignment horizontal="left" vertical="center"/>
    </xf>
    <xf numFmtId="0" fontId="13" fillId="2" borderId="5" xfId="7" applyFont="1" applyFill="1" applyBorder="1" applyAlignment="1">
      <alignment horizontal="left" vertical="center" wrapText="1"/>
    </xf>
    <xf numFmtId="0" fontId="12" fillId="0" borderId="5" xfId="0" applyFont="1" applyBorder="1" applyAlignment="1">
      <alignment horizontal="left" vertical="center" wrapText="1"/>
    </xf>
    <xf numFmtId="0" fontId="16" fillId="0" borderId="5" xfId="7" applyFont="1" applyBorder="1" applyAlignment="1">
      <alignment horizontal="left" vertical="center" wrapText="1"/>
    </xf>
    <xf numFmtId="0" fontId="13" fillId="0" borderId="19" xfId="0" applyFont="1" applyBorder="1" applyAlignment="1">
      <alignment horizontal="left" vertical="center" wrapText="1"/>
    </xf>
    <xf numFmtId="3" fontId="14" fillId="2" borderId="0" xfId="2" applyNumberFormat="1" applyFont="1" applyFill="1" applyAlignment="1">
      <alignment horizontal="left" vertical="center"/>
    </xf>
    <xf numFmtId="3" fontId="15" fillId="6" borderId="5" xfId="0" applyNumberFormat="1" applyFont="1" applyFill="1" applyBorder="1" applyAlignment="1">
      <alignment horizontal="right" vertical="center" indent="1"/>
    </xf>
    <xf numFmtId="0" fontId="18" fillId="2" borderId="5" xfId="0" applyFont="1" applyFill="1" applyBorder="1" applyAlignment="1">
      <alignment vertical="center"/>
    </xf>
    <xf numFmtId="0" fontId="18" fillId="0" borderId="5" xfId="2" applyFont="1" applyBorder="1" applyAlignment="1">
      <alignment horizontal="center" vertical="center"/>
    </xf>
    <xf numFmtId="166" fontId="25" fillId="5" borderId="23" xfId="1" applyNumberFormat="1" applyFont="1" applyFill="1" applyBorder="1" applyAlignment="1">
      <alignment horizontal="right" vertical="center" indent="1"/>
    </xf>
    <xf numFmtId="0" fontId="25" fillId="5" borderId="33" xfId="21" applyFont="1" applyFill="1" applyBorder="1" applyAlignment="1">
      <alignment vertical="center"/>
    </xf>
    <xf numFmtId="0" fontId="25" fillId="5" borderId="33" xfId="21" applyFont="1" applyFill="1" applyBorder="1" applyAlignment="1">
      <alignment horizontal="center" vertical="center"/>
    </xf>
    <xf numFmtId="3" fontId="25" fillId="5" borderId="33" xfId="21" applyNumberFormat="1" applyFont="1" applyFill="1" applyBorder="1" applyAlignment="1">
      <alignment horizontal="right" vertical="center" indent="1"/>
    </xf>
    <xf numFmtId="166" fontId="37" fillId="12" borderId="5" xfId="0" applyNumberFormat="1" applyFont="1" applyFill="1" applyBorder="1" applyAlignment="1">
      <alignment horizontal="right" vertical="center" indent="1"/>
    </xf>
    <xf numFmtId="166" fontId="37" fillId="12" borderId="21" xfId="0" applyNumberFormat="1" applyFont="1" applyFill="1" applyBorder="1" applyAlignment="1">
      <alignment horizontal="right" vertical="center" indent="1"/>
    </xf>
    <xf numFmtId="166" fontId="37" fillId="12" borderId="19" xfId="0" applyNumberFormat="1" applyFont="1" applyFill="1" applyBorder="1" applyAlignment="1">
      <alignment horizontal="right" vertical="center" indent="1"/>
    </xf>
    <xf numFmtId="3" fontId="14" fillId="0" borderId="38" xfId="2" applyNumberFormat="1" applyFont="1" applyBorder="1" applyAlignment="1">
      <alignment horizontal="right" vertical="center" indent="1"/>
    </xf>
    <xf numFmtId="0" fontId="43" fillId="0" borderId="0" xfId="0" applyFont="1" applyAlignment="1">
      <alignment horizontal="left" vertical="center" wrapText="1"/>
    </xf>
    <xf numFmtId="0" fontId="54" fillId="0" borderId="0" xfId="2" applyFont="1" applyAlignment="1">
      <alignment vertical="center"/>
    </xf>
    <xf numFmtId="168" fontId="13" fillId="0" borderId="5" xfId="7" applyNumberFormat="1" applyFont="1" applyBorder="1" applyAlignment="1">
      <alignment horizontal="left" vertical="center" wrapText="1"/>
    </xf>
    <xf numFmtId="0" fontId="1" fillId="0" borderId="0" xfId="0" applyFont="1"/>
    <xf numFmtId="0" fontId="13" fillId="0" borderId="40" xfId="0" applyFont="1" applyBorder="1" applyAlignment="1">
      <alignment horizontal="left" vertical="center" wrapText="1"/>
    </xf>
    <xf numFmtId="0" fontId="25" fillId="4" borderId="10" xfId="2" applyFont="1" applyFill="1" applyBorder="1" applyAlignment="1">
      <alignment horizontal="center" vertical="center"/>
    </xf>
    <xf numFmtId="0" fontId="44" fillId="0" borderId="0" xfId="2" applyFont="1" applyAlignment="1">
      <alignment vertical="top" wrapText="1"/>
    </xf>
    <xf numFmtId="0" fontId="43" fillId="0" borderId="0" xfId="0" applyFont="1" applyAlignment="1">
      <alignment vertical="center" wrapText="1"/>
    </xf>
    <xf numFmtId="0" fontId="43" fillId="0" borderId="32" xfId="0" applyFont="1" applyBorder="1" applyAlignment="1">
      <alignment vertical="center" wrapText="1"/>
    </xf>
    <xf numFmtId="3" fontId="22" fillId="2" borderId="0" xfId="2" applyNumberFormat="1" applyFont="1" applyFill="1" applyAlignment="1">
      <alignment horizontal="left" vertical="center" wrapText="1"/>
    </xf>
    <xf numFmtId="3" fontId="14" fillId="7" borderId="19" xfId="2" applyNumberFormat="1" applyFont="1" applyFill="1" applyBorder="1" applyAlignment="1">
      <alignment horizontal="right" vertical="center" indent="1"/>
    </xf>
    <xf numFmtId="0" fontId="25" fillId="2" borderId="0" xfId="2" applyFont="1" applyFill="1" applyAlignment="1">
      <alignment vertical="center"/>
    </xf>
    <xf numFmtId="0" fontId="18" fillId="0" borderId="19" xfId="0" applyFont="1" applyBorder="1" applyAlignment="1">
      <alignment vertical="center" wrapText="1"/>
    </xf>
    <xf numFmtId="0" fontId="13" fillId="0" borderId="19" xfId="7" applyFont="1" applyBorder="1" applyAlignment="1">
      <alignment horizontal="left" vertical="center" wrapText="1" indent="1"/>
    </xf>
    <xf numFmtId="0" fontId="58" fillId="0" borderId="0" xfId="0" applyFont="1" applyAlignment="1">
      <alignment vertical="center"/>
    </xf>
    <xf numFmtId="166" fontId="14" fillId="8" borderId="5" xfId="1" applyNumberFormat="1" applyFont="1" applyFill="1" applyBorder="1" applyAlignment="1">
      <alignment horizontal="right" vertical="center" indent="1"/>
    </xf>
    <xf numFmtId="0" fontId="13" fillId="0" borderId="6" xfId="0" applyFont="1" applyBorder="1" applyAlignment="1">
      <alignment wrapText="1"/>
    </xf>
    <xf numFmtId="0" fontId="13" fillId="0" borderId="6" xfId="0" applyFont="1" applyBorder="1" applyAlignment="1">
      <alignment vertical="center" wrapText="1"/>
    </xf>
    <xf numFmtId="0" fontId="13" fillId="14" borderId="6" xfId="0" applyFont="1" applyFill="1" applyBorder="1" applyAlignment="1">
      <alignment vertical="center" wrapText="1"/>
    </xf>
    <xf numFmtId="0" fontId="13" fillId="14" borderId="5" xfId="0" applyFont="1" applyFill="1" applyBorder="1" applyAlignment="1">
      <alignment vertical="center" wrapText="1"/>
    </xf>
    <xf numFmtId="0" fontId="12" fillId="14" borderId="19" xfId="0" applyFont="1" applyFill="1" applyBorder="1" applyAlignment="1">
      <alignment wrapText="1"/>
    </xf>
    <xf numFmtId="0" fontId="13" fillId="0" borderId="6" xfId="0" applyFont="1" applyBorder="1"/>
    <xf numFmtId="16" fontId="12" fillId="7" borderId="19" xfId="0" quotePrefix="1" applyNumberFormat="1" applyFont="1" applyFill="1" applyBorder="1" applyAlignment="1">
      <alignment horizontal="left" vertical="center"/>
    </xf>
    <xf numFmtId="14" fontId="13" fillId="0" borderId="5" xfId="0" quotePrefix="1" applyNumberFormat="1" applyFont="1" applyBorder="1" applyAlignment="1">
      <alignment horizontal="left" vertical="center"/>
    </xf>
    <xf numFmtId="0" fontId="13" fillId="0" borderId="5" xfId="0" applyFont="1" applyBorder="1" applyAlignment="1">
      <alignment vertical="center" wrapText="1"/>
    </xf>
    <xf numFmtId="0" fontId="13" fillId="0" borderId="0" xfId="0" applyFont="1"/>
    <xf numFmtId="0" fontId="59" fillId="0" borderId="0" xfId="0" applyFont="1"/>
    <xf numFmtId="0" fontId="12" fillId="14" borderId="0" xfId="0" applyFont="1" applyFill="1" applyAlignment="1">
      <alignment wrapText="1"/>
    </xf>
    <xf numFmtId="0" fontId="13" fillId="0" borderId="0" xfId="0" applyFont="1" applyAlignment="1">
      <alignment vertical="center"/>
    </xf>
    <xf numFmtId="0" fontId="57" fillId="11" borderId="5" xfId="0" applyFont="1" applyFill="1" applyBorder="1" applyAlignment="1">
      <alignment vertical="center"/>
    </xf>
    <xf numFmtId="0" fontId="57" fillId="11" borderId="0" xfId="0" applyFont="1" applyFill="1" applyAlignment="1">
      <alignment vertical="center"/>
    </xf>
    <xf numFmtId="0" fontId="60" fillId="11" borderId="5" xfId="0" applyFont="1" applyFill="1" applyBorder="1" applyAlignment="1">
      <alignment vertical="center" wrapText="1"/>
    </xf>
    <xf numFmtId="0" fontId="59" fillId="0" borderId="0" xfId="0" applyFont="1" applyAlignment="1">
      <alignment vertical="center"/>
    </xf>
    <xf numFmtId="0" fontId="57" fillId="11" borderId="6" xfId="0" applyFont="1" applyFill="1" applyBorder="1" applyAlignment="1">
      <alignment vertical="center"/>
    </xf>
    <xf numFmtId="0" fontId="2" fillId="0" borderId="0" xfId="17" applyAlignment="1">
      <alignment horizontal="left" vertical="center"/>
    </xf>
    <xf numFmtId="3" fontId="14" fillId="9" borderId="6" xfId="21" applyNumberFormat="1" applyFont="1" applyFill="1" applyBorder="1" applyAlignment="1">
      <alignment horizontal="right" vertical="center" indent="1"/>
    </xf>
    <xf numFmtId="0" fontId="41" fillId="0" borderId="19" xfId="2" applyFont="1" applyBorder="1" applyAlignment="1">
      <alignment horizontal="left" vertical="center" indent="2"/>
    </xf>
    <xf numFmtId="169" fontId="14" fillId="0" borderId="0" xfId="2" applyNumberFormat="1" applyFont="1" applyAlignment="1">
      <alignment vertical="center"/>
    </xf>
    <xf numFmtId="4" fontId="14" fillId="0" borderId="0" xfId="2" applyNumberFormat="1" applyFont="1" applyAlignment="1">
      <alignment vertical="center"/>
    </xf>
    <xf numFmtId="0" fontId="56" fillId="0" borderId="0" xfId="2" applyFont="1" applyAlignment="1">
      <alignment vertical="center"/>
    </xf>
    <xf numFmtId="0" fontId="16" fillId="0" borderId="19" xfId="2" applyFont="1" applyBorder="1" applyAlignment="1">
      <alignment horizontal="left" vertical="center" indent="1"/>
    </xf>
    <xf numFmtId="0" fontId="12" fillId="2" borderId="27" xfId="0" applyFont="1" applyFill="1" applyBorder="1" applyAlignment="1">
      <alignment horizontal="left" vertical="center" wrapText="1"/>
    </xf>
    <xf numFmtId="0" fontId="13" fillId="2" borderId="26" xfId="0" applyFont="1" applyFill="1" applyBorder="1" applyAlignment="1">
      <alignment horizontal="left" vertical="center" wrapText="1"/>
    </xf>
    <xf numFmtId="0" fontId="13" fillId="2" borderId="40" xfId="0" applyFont="1" applyFill="1" applyBorder="1" applyAlignment="1">
      <alignment horizontal="left" vertical="center" wrapText="1"/>
    </xf>
    <xf numFmtId="0" fontId="41" fillId="0" borderId="6" xfId="2" applyFont="1" applyBorder="1" applyAlignment="1">
      <alignment horizontal="center" vertical="center"/>
    </xf>
    <xf numFmtId="9" fontId="14" fillId="0" borderId="0" xfId="1" applyFont="1" applyAlignment="1">
      <alignment vertical="center"/>
    </xf>
    <xf numFmtId="0" fontId="14" fillId="7" borderId="6" xfId="2" applyFont="1" applyFill="1" applyBorder="1" applyAlignment="1">
      <alignment horizontal="right" vertical="center" indent="1"/>
    </xf>
    <xf numFmtId="0" fontId="14" fillId="7" borderId="20" xfId="2" applyFont="1" applyFill="1" applyBorder="1" applyAlignment="1">
      <alignment horizontal="right" vertical="center" indent="1"/>
    </xf>
    <xf numFmtId="3" fontId="18" fillId="8" borderId="5" xfId="2" applyNumberFormat="1" applyFont="1" applyFill="1" applyBorder="1" applyAlignment="1">
      <alignment horizontal="right" vertical="center" indent="1"/>
    </xf>
    <xf numFmtId="3" fontId="14" fillId="8" borderId="0" xfId="2" applyNumberFormat="1" applyFont="1" applyFill="1" applyAlignment="1">
      <alignment horizontal="right" vertical="center" indent="1"/>
    </xf>
    <xf numFmtId="3" fontId="14" fillId="8" borderId="17" xfId="2" applyNumberFormat="1" applyFont="1" applyFill="1" applyBorder="1" applyAlignment="1">
      <alignment horizontal="right" vertical="center" indent="1"/>
    </xf>
    <xf numFmtId="3" fontId="14" fillId="8" borderId="19" xfId="2" applyNumberFormat="1" applyFont="1" applyFill="1" applyBorder="1" applyAlignment="1">
      <alignment horizontal="right" vertical="center" indent="1"/>
    </xf>
    <xf numFmtId="3" fontId="18" fillId="8" borderId="39" xfId="2" applyNumberFormat="1" applyFont="1" applyFill="1" applyBorder="1" applyAlignment="1">
      <alignment horizontal="right" vertical="center" indent="1"/>
    </xf>
    <xf numFmtId="3" fontId="14" fillId="8" borderId="5" xfId="2" applyNumberFormat="1" applyFont="1" applyFill="1" applyBorder="1" applyAlignment="1">
      <alignment horizontal="right" vertical="center" indent="1"/>
    </xf>
    <xf numFmtId="166" fontId="14" fillId="8" borderId="17" xfId="2" applyNumberFormat="1" applyFont="1" applyFill="1" applyBorder="1" applyAlignment="1">
      <alignment horizontal="right" vertical="center" indent="1"/>
    </xf>
    <xf numFmtId="0" fontId="16" fillId="0" borderId="6" xfId="0" applyFont="1" applyBorder="1" applyAlignment="1">
      <alignment vertical="center" wrapText="1"/>
    </xf>
    <xf numFmtId="0" fontId="15" fillId="0" borderId="6" xfId="0" applyFont="1" applyBorder="1" applyAlignment="1">
      <alignment wrapText="1"/>
    </xf>
    <xf numFmtId="0" fontId="13" fillId="13" borderId="6" xfId="0" applyFont="1" applyFill="1" applyBorder="1" applyAlignment="1">
      <alignment vertical="center" wrapText="1"/>
    </xf>
    <xf numFmtId="0" fontId="15" fillId="13" borderId="5" xfId="0" applyFont="1" applyFill="1" applyBorder="1" applyAlignment="1">
      <alignment vertical="center" wrapText="1"/>
    </xf>
    <xf numFmtId="0" fontId="15" fillId="2" borderId="41" xfId="0" applyFont="1" applyFill="1" applyBorder="1" applyAlignment="1">
      <alignment vertical="center" wrapText="1"/>
    </xf>
    <xf numFmtId="0" fontId="15" fillId="2" borderId="0" xfId="0" applyFont="1" applyFill="1" applyAlignment="1">
      <alignment vertical="center" wrapText="1"/>
    </xf>
    <xf numFmtId="0" fontId="16" fillId="0" borderId="5" xfId="0" applyFont="1" applyBorder="1" applyAlignment="1">
      <alignment horizontal="left" vertical="center" wrapText="1"/>
    </xf>
    <xf numFmtId="167" fontId="14" fillId="0" borderId="17" xfId="2" applyNumberFormat="1" applyFont="1" applyBorder="1" applyAlignment="1">
      <alignment horizontal="right" vertical="center" indent="1"/>
    </xf>
    <xf numFmtId="167" fontId="25" fillId="5" borderId="0" xfId="2" applyNumberFormat="1" applyFont="1" applyFill="1" applyAlignment="1">
      <alignment horizontal="right" vertical="center" indent="1"/>
    </xf>
    <xf numFmtId="43" fontId="14" fillId="7" borderId="5" xfId="27" applyFont="1" applyFill="1" applyBorder="1" applyAlignment="1">
      <alignment horizontal="right" vertical="center" indent="1"/>
    </xf>
    <xf numFmtId="0" fontId="52" fillId="0" borderId="0" xfId="2" applyFont="1" applyAlignment="1">
      <alignment vertical="top" wrapText="1"/>
    </xf>
    <xf numFmtId="1" fontId="16" fillId="0" borderId="5" xfId="0" applyNumberFormat="1" applyFont="1" applyBorder="1" applyAlignment="1">
      <alignment horizontal="right" vertical="center" indent="1"/>
    </xf>
    <xf numFmtId="0" fontId="13" fillId="6" borderId="6" xfId="0" applyFont="1" applyFill="1" applyBorder="1" applyAlignment="1">
      <alignment vertical="center" wrapText="1"/>
    </xf>
    <xf numFmtId="166" fontId="14" fillId="0" borderId="0" xfId="1" applyNumberFormat="1" applyFont="1" applyAlignment="1">
      <alignment vertical="center"/>
    </xf>
    <xf numFmtId="3" fontId="41" fillId="7" borderId="19" xfId="2" applyNumberFormat="1" applyFont="1" applyFill="1" applyBorder="1" applyAlignment="1">
      <alignment horizontal="right" vertical="center" indent="1"/>
    </xf>
    <xf numFmtId="170" fontId="14" fillId="0" borderId="0" xfId="27" applyNumberFormat="1" applyFont="1" applyAlignment="1">
      <alignment vertical="center"/>
    </xf>
    <xf numFmtId="171" fontId="14" fillId="0" borderId="0" xfId="2" applyNumberFormat="1" applyFont="1" applyAlignment="1">
      <alignment vertical="center"/>
    </xf>
    <xf numFmtId="0" fontId="14" fillId="2" borderId="0" xfId="2" applyFont="1" applyFill="1" applyAlignment="1">
      <alignment vertical="top" wrapText="1"/>
    </xf>
    <xf numFmtId="43" fontId="18" fillId="8" borderId="19" xfId="27" applyFont="1" applyFill="1" applyBorder="1" applyAlignment="1">
      <alignment horizontal="right" vertical="center" indent="1"/>
    </xf>
    <xf numFmtId="43" fontId="18" fillId="9" borderId="19" xfId="27" applyFont="1" applyFill="1" applyBorder="1" applyAlignment="1">
      <alignment horizontal="right" vertical="center" indent="1"/>
    </xf>
    <xf numFmtId="0" fontId="65" fillId="2" borderId="5" xfId="0" applyFont="1" applyFill="1" applyBorder="1" applyAlignment="1">
      <alignment vertical="center"/>
    </xf>
    <xf numFmtId="3" fontId="41" fillId="0" borderId="19" xfId="2" applyNumberFormat="1" applyFont="1" applyBorder="1" applyAlignment="1">
      <alignment horizontal="right" vertical="center" indent="1"/>
    </xf>
    <xf numFmtId="3" fontId="65" fillId="0" borderId="0" xfId="2" applyNumberFormat="1" applyFont="1" applyAlignment="1">
      <alignment vertical="center"/>
    </xf>
    <xf numFmtId="0" fontId="66" fillId="5" borderId="30" xfId="2" applyFont="1" applyFill="1" applyBorder="1" applyAlignment="1">
      <alignment vertical="center"/>
    </xf>
    <xf numFmtId="3" fontId="65" fillId="7" borderId="6" xfId="2" applyNumberFormat="1" applyFont="1" applyFill="1" applyBorder="1" applyAlignment="1">
      <alignment horizontal="right" vertical="center" indent="1"/>
    </xf>
    <xf numFmtId="0" fontId="0" fillId="0" borderId="0" xfId="0" applyAlignment="1">
      <alignment wrapText="1"/>
    </xf>
    <xf numFmtId="0" fontId="70" fillId="9" borderId="5" xfId="2" applyFont="1" applyFill="1" applyBorder="1" applyAlignment="1">
      <alignment horizontal="left" vertical="center" indent="1"/>
    </xf>
    <xf numFmtId="3" fontId="70" fillId="9" borderId="5" xfId="2" applyNumberFormat="1" applyFont="1" applyFill="1" applyBorder="1" applyAlignment="1">
      <alignment horizontal="right" vertical="center" indent="1"/>
    </xf>
    <xf numFmtId="0" fontId="71" fillId="9" borderId="39" xfId="2" applyFont="1" applyFill="1" applyBorder="1" applyAlignment="1">
      <alignment horizontal="left" vertical="center" indent="1"/>
    </xf>
    <xf numFmtId="0" fontId="70" fillId="9" borderId="5" xfId="2" applyFont="1" applyFill="1" applyBorder="1" applyAlignment="1">
      <alignment horizontal="center" vertical="center"/>
    </xf>
    <xf numFmtId="3" fontId="70" fillId="8" borderId="5" xfId="2" applyNumberFormat="1" applyFont="1" applyFill="1" applyBorder="1" applyAlignment="1">
      <alignment horizontal="right" vertical="center" indent="1"/>
    </xf>
    <xf numFmtId="0" fontId="72" fillId="5" borderId="0" xfId="2" applyFont="1" applyFill="1" applyAlignment="1">
      <alignment vertical="center"/>
    </xf>
    <xf numFmtId="0" fontId="73" fillId="0" borderId="0" xfId="2" applyFont="1" applyAlignment="1">
      <alignment vertical="center"/>
    </xf>
    <xf numFmtId="0" fontId="74" fillId="0" borderId="5" xfId="7" applyFont="1" applyBorder="1" applyAlignment="1">
      <alignment horizontal="left" vertical="center" wrapText="1"/>
    </xf>
    <xf numFmtId="3" fontId="25" fillId="5" borderId="29" xfId="21" applyNumberFormat="1" applyFont="1" applyFill="1" applyBorder="1" applyAlignment="1">
      <alignment horizontal="center" vertical="center" indent="1"/>
    </xf>
    <xf numFmtId="3" fontId="25" fillId="5" borderId="29" xfId="21" applyNumberFormat="1" applyFont="1" applyFill="1" applyBorder="1" applyAlignment="1">
      <alignment vertical="center" indent="1"/>
    </xf>
    <xf numFmtId="0" fontId="75" fillId="0" borderId="0" xfId="0" applyFont="1"/>
    <xf numFmtId="0" fontId="76" fillId="0" borderId="0" xfId="0" applyFont="1"/>
    <xf numFmtId="0" fontId="66" fillId="5" borderId="22" xfId="0" applyFont="1" applyFill="1" applyBorder="1" applyAlignment="1">
      <alignment horizontal="left" vertical="center" indent="1"/>
    </xf>
    <xf numFmtId="0" fontId="14" fillId="0" borderId="0" xfId="2" applyFont="1" applyAlignment="1">
      <alignment horizontal="lef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52" fillId="0" borderId="0" xfId="2" applyFont="1" applyAlignment="1">
      <alignment horizontal="left" vertical="top" wrapText="1"/>
    </xf>
    <xf numFmtId="0" fontId="25" fillId="4" borderId="13" xfId="2" applyFont="1" applyFill="1" applyBorder="1" applyAlignment="1">
      <alignment horizontal="center" vertical="center"/>
    </xf>
    <xf numFmtId="0" fontId="25" fillId="4" borderId="10" xfId="2" applyFont="1" applyFill="1" applyBorder="1" applyAlignment="1">
      <alignment horizontal="center" vertical="center"/>
    </xf>
    <xf numFmtId="0" fontId="69" fillId="2" borderId="0" xfId="2" applyFont="1" applyFill="1" applyAlignment="1">
      <alignment horizontal="left" vertical="top" wrapText="1"/>
    </xf>
    <xf numFmtId="0" fontId="43" fillId="2" borderId="0" xfId="2" applyFont="1" applyFill="1" applyAlignment="1">
      <alignment horizontal="left" vertical="top" wrapText="1"/>
    </xf>
    <xf numFmtId="0" fontId="69" fillId="0" borderId="0" xfId="2" applyFont="1" applyAlignment="1">
      <alignment horizontal="left" vertical="top" wrapText="1"/>
    </xf>
    <xf numFmtId="0" fontId="43" fillId="0" borderId="19" xfId="0" applyFont="1" applyBorder="1" applyAlignment="1">
      <alignment horizontal="left" vertical="top" wrapText="1"/>
    </xf>
    <xf numFmtId="0" fontId="69" fillId="0" borderId="0" xfId="0" applyFont="1" applyAlignment="1">
      <alignment horizontal="left" vertical="top" wrapText="1"/>
    </xf>
    <xf numFmtId="0" fontId="43" fillId="0" borderId="0" xfId="2" applyFont="1" applyAlignment="1">
      <alignment horizontal="left" vertical="center" wrapText="1"/>
    </xf>
    <xf numFmtId="0" fontId="69" fillId="0" borderId="32" xfId="2" applyFont="1" applyBorder="1" applyAlignment="1">
      <alignment horizontal="left" vertical="center" wrapText="1"/>
    </xf>
    <xf numFmtId="0" fontId="43" fillId="0" borderId="32" xfId="2" applyFont="1" applyBorder="1" applyAlignment="1">
      <alignment horizontal="left" vertical="center" wrapText="1"/>
    </xf>
    <xf numFmtId="0" fontId="69" fillId="0" borderId="0" xfId="2" applyFont="1" applyAlignment="1">
      <alignment horizontal="left" vertical="center" wrapText="1"/>
    </xf>
    <xf numFmtId="0" fontId="52" fillId="0" borderId="19" xfId="0" applyFont="1" applyBorder="1" applyAlignment="1">
      <alignment horizontal="left" vertical="center" wrapText="1"/>
    </xf>
    <xf numFmtId="0" fontId="50" fillId="0" borderId="19" xfId="9" applyFont="1" applyBorder="1" applyAlignment="1">
      <alignment horizontal="left" vertical="center" wrapText="1"/>
    </xf>
    <xf numFmtId="0" fontId="43" fillId="0" borderId="32" xfId="0" applyFont="1" applyBorder="1" applyAlignment="1">
      <alignment horizontal="left" vertical="center" wrapText="1"/>
    </xf>
    <xf numFmtId="0" fontId="44" fillId="0" borderId="42" xfId="2" applyFont="1" applyBorder="1" applyAlignment="1">
      <alignment horizontal="left" vertical="center" wrapText="1"/>
    </xf>
    <xf numFmtId="0" fontId="25" fillId="5" borderId="5" xfId="0" applyFont="1" applyFill="1" applyBorder="1" applyAlignment="1">
      <alignment horizontal="left" vertical="center"/>
    </xf>
    <xf numFmtId="0" fontId="13" fillId="0" borderId="6" xfId="7" applyFont="1" applyBorder="1" applyAlignment="1">
      <alignment horizontal="left" vertical="center" wrapText="1"/>
    </xf>
    <xf numFmtId="0" fontId="13" fillId="0" borderId="5" xfId="7" applyFont="1" applyBorder="1" applyAlignment="1">
      <alignment horizontal="left" vertical="center" wrapText="1"/>
    </xf>
    <xf numFmtId="0" fontId="25" fillId="5" borderId="0" xfId="0" applyFont="1" applyFill="1" applyAlignment="1">
      <alignment horizontal="left" vertical="center"/>
    </xf>
    <xf numFmtId="0" fontId="25" fillId="5" borderId="5" xfId="0" applyFont="1" applyFill="1" applyBorder="1" applyAlignment="1">
      <alignment horizontal="left" vertical="top"/>
    </xf>
    <xf numFmtId="0" fontId="13" fillId="14" borderId="19" xfId="0" applyFont="1" applyFill="1" applyBorder="1" applyAlignment="1">
      <alignment vertical="center" wrapText="1"/>
    </xf>
    <xf numFmtId="0" fontId="13" fillId="14" borderId="0" xfId="0" applyFont="1" applyFill="1" applyAlignment="1">
      <alignment vertical="center" wrapText="1"/>
    </xf>
    <xf numFmtId="0" fontId="13" fillId="14" borderId="6" xfId="0" applyFont="1" applyFill="1" applyBorder="1" applyAlignment="1">
      <alignment vertical="center" wrapText="1"/>
    </xf>
    <xf numFmtId="0" fontId="57" fillId="11" borderId="5" xfId="0" applyFont="1" applyFill="1" applyBorder="1" applyAlignment="1">
      <alignment vertical="center"/>
    </xf>
    <xf numFmtId="0" fontId="13" fillId="0" borderId="0" xfId="0" applyFont="1" applyAlignment="1">
      <alignment vertical="center" wrapText="1"/>
    </xf>
    <xf numFmtId="0" fontId="13" fillId="0" borderId="6" xfId="0" applyFont="1" applyBorder="1" applyAlignment="1">
      <alignment vertical="center" wrapText="1"/>
    </xf>
    <xf numFmtId="0" fontId="13" fillId="6" borderId="0" xfId="0" applyFont="1" applyFill="1" applyAlignment="1">
      <alignment vertical="center" wrapText="1"/>
    </xf>
    <xf numFmtId="0" fontId="13" fillId="6" borderId="6" xfId="0" applyFont="1" applyFill="1" applyBorder="1" applyAlignment="1">
      <alignment vertical="center" wrapText="1"/>
    </xf>
    <xf numFmtId="0" fontId="13" fillId="0" borderId="0" xfId="7" applyFont="1" applyAlignment="1">
      <alignment horizontal="left" vertical="center"/>
    </xf>
    <xf numFmtId="0" fontId="13" fillId="0" borderId="6" xfId="7" applyFont="1" applyBorder="1" applyAlignment="1">
      <alignment horizontal="left" vertical="center"/>
    </xf>
    <xf numFmtId="0" fontId="13" fillId="0" borderId="0" xfId="7" applyFont="1" applyAlignment="1">
      <alignment horizontal="left" vertical="center" wrapText="1"/>
    </xf>
    <xf numFmtId="0" fontId="25" fillId="2" borderId="0" xfId="2" applyFont="1" applyFill="1" applyAlignment="1">
      <alignment horizontal="center" vertical="center"/>
    </xf>
    <xf numFmtId="3" fontId="22" fillId="2" borderId="0" xfId="2" applyNumberFormat="1" applyFont="1" applyFill="1" applyAlignment="1">
      <alignment horizontal="left" vertical="center" wrapText="1"/>
    </xf>
  </cellXfs>
  <cellStyles count="28">
    <cellStyle name="60% - Accent6 lines" xfId="18" xr:uid="{1AC1E46C-8BD6-46B0-B47B-CA47E50A8C83}"/>
    <cellStyle name="Comma" xfId="27" builtinId="3"/>
    <cellStyle name="Comma 2" xfId="10" xr:uid="{42682B93-F743-4333-BFBA-62C90FFAA3DF}"/>
    <cellStyle name="Comma 3" xfId="19" xr:uid="{E224BECE-2E56-4B2D-8682-23897751F4BA}"/>
    <cellStyle name="Comma 84" xfId="16" xr:uid="{CEA56805-F4BD-4C08-A8D8-E00407149BE0}"/>
    <cellStyle name="Followed Hyperlink" xfId="23" builtinId="9" hidden="1"/>
    <cellStyle name="Followed Hyperlink" xfId="25" builtinId="9" hidden="1"/>
    <cellStyle name="Footnote" xfId="12" xr:uid="{F93DC725-51EE-4209-A388-F34A484E57C7}"/>
    <cellStyle name="Hyperlink" xfId="20" builtinId="8" hidden="1" customBuiltin="1"/>
    <cellStyle name="Hyperlink" xfId="24" builtinId="8" hidden="1"/>
    <cellStyle name="Hyperlink" xfId="26" builtinId="8" hidden="1"/>
    <cellStyle name="Hyperlink 2" xfId="22" xr:uid="{DAABE9B8-1035-4FD3-9442-C939B5D4EA63}"/>
    <cellStyle name="NAB FTB1 - Financial Table Body" xfId="7" xr:uid="{252E231B-885D-4E0F-A9CC-348A8F402378}"/>
    <cellStyle name="NAB FTBB1 - Financial Table Body,AB" xfId="9" xr:uid="{32344AF6-4830-4EDF-80C6-F4F13632EF15}"/>
    <cellStyle name="NAB FTBB1a - Financial Table Body,AB,U" xfId="5" xr:uid="{5C9D5640-CE25-4BEF-9D18-A500C508F47C}"/>
    <cellStyle name="NAB FTH2a - Financial Header 2" xfId="6" xr:uid="{5F6C2081-3A21-4309-A299-9DCD8ED4117B}"/>
    <cellStyle name="NAB FTNB1g - Numbers B,S,1dp" xfId="8" xr:uid="{880369CC-9EFF-4CA5-BBAC-1E550272B76E}"/>
    <cellStyle name="NAB H2 - Header 2" xfId="3" xr:uid="{FD722256-F665-482B-A3B3-92F0CB8649FA}"/>
    <cellStyle name="Normal" xfId="0" builtinId="0"/>
    <cellStyle name="Normal 2" xfId="17" xr:uid="{921BB51E-7A6C-4DBA-9E5A-5BEDDB9D5BB3}"/>
    <cellStyle name="Normal 2 3 3 2" xfId="4" xr:uid="{CABF2DCD-6010-415B-98DB-5A03A0317337}"/>
    <cellStyle name="Normal 3" xfId="2" xr:uid="{2FAC7423-A868-42CB-8926-24760FC8EC36}"/>
    <cellStyle name="Normal 3 2" xfId="21" xr:uid="{194D5544-9FC6-4A1A-ACEB-2039B33FACC4}"/>
    <cellStyle name="Percent" xfId="1" builtinId="5"/>
    <cellStyle name="Percent 45" xfId="15" xr:uid="{2F55C855-5B9E-4CCD-B3D7-AC128C7870B9}"/>
    <cellStyle name="Percent 47" xfId="11" xr:uid="{D89269AE-AC83-4483-A633-6249ED9D4AA7}"/>
    <cellStyle name="Percent 52" xfId="13" xr:uid="{79D4EB30-0375-41D0-A0EA-E047431D6E84}"/>
    <cellStyle name="Percent 55" xfId="14" xr:uid="{5E60D5D9-47AE-4A50-B145-1EFD8635C550}"/>
  </cellStyles>
  <dxfs count="0"/>
  <tableStyles count="0" defaultTableStyle="TableStyleMedium2" defaultPivotStyle="PivotStyleLight16"/>
  <colors>
    <mruColors>
      <color rgb="FFFBFCCE"/>
      <color rgb="FF00A3E0"/>
      <color rgb="FF003C71"/>
      <color rgb="FF9CDBD9"/>
      <color rgb="FF008C95"/>
      <color rgb="FFA0DEAB"/>
      <color rgb="FF833C0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6.xml.rels><?xml version="1.0" encoding="UTF-8" standalone="yes"?>
<Relationships xmlns="http://schemas.openxmlformats.org/package/2006/relationships"><Relationship Id="rId1" Type="http://schemas.openxmlformats.org/officeDocument/2006/relationships/image" Target="../media/image2.tiff"/></Relationships>
</file>

<file path=xl/drawings/_rels/drawing7.xml.rels><?xml version="1.0" encoding="UTF-8" standalone="yes"?>
<Relationships xmlns="http://schemas.openxmlformats.org/package/2006/relationships"><Relationship Id="rId1" Type="http://schemas.openxmlformats.org/officeDocument/2006/relationships/image" Target="../media/image2.tiff"/></Relationships>
</file>

<file path=xl/drawings/_rels/drawing8.xml.rels><?xml version="1.0" encoding="UTF-8" standalone="yes"?>
<Relationships xmlns="http://schemas.openxmlformats.org/package/2006/relationships"><Relationship Id="rId1" Type="http://schemas.openxmlformats.org/officeDocument/2006/relationships/image" Target="../media/image2.tiff"/></Relationships>
</file>

<file path=xl/drawings/_rels/drawing9.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0.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1.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6.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2.tiff"/><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17.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2.tiff"/><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 Id="rId9"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2.tiff"/><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3.tiff"/></Relationships>
</file>

<file path=xl/drawings/_rels/vmlDrawing2.vml.rels><?xml version="1.0" encoding="UTF-8" standalone="yes"?>
<Relationships xmlns="http://schemas.openxmlformats.org/package/2006/relationships"><Relationship Id="rId1" Type="http://schemas.openxmlformats.org/officeDocument/2006/relationships/image" Target="../media/image3.tif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21</xdr:col>
      <xdr:colOff>142875</xdr:colOff>
      <xdr:row>38</xdr:row>
      <xdr:rowOff>42269</xdr:rowOff>
    </xdr:to>
    <xdr:pic>
      <xdr:nvPicPr>
        <xdr:cNvPr id="4" name="Picture 3">
          <a:extLst>
            <a:ext uri="{FF2B5EF4-FFF2-40B4-BE49-F238E27FC236}">
              <a16:creationId xmlns:a16="http://schemas.microsoft.com/office/drawing/2014/main" id="{FBFD08BE-BF4D-CFD8-0382-976DB693D6D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
          <a:ext cx="12944475" cy="728126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7048500</xdr:colOff>
      <xdr:row>0</xdr:row>
      <xdr:rowOff>142875</xdr:rowOff>
    </xdr:from>
    <xdr:to>
      <xdr:col>2</xdr:col>
      <xdr:colOff>8829675</xdr:colOff>
      <xdr:row>2</xdr:row>
      <xdr:rowOff>953</xdr:rowOff>
    </xdr:to>
    <xdr:pic>
      <xdr:nvPicPr>
        <xdr:cNvPr id="3" name="Picture 2">
          <a:extLst>
            <a:ext uri="{FF2B5EF4-FFF2-40B4-BE49-F238E27FC236}">
              <a16:creationId xmlns:a16="http://schemas.microsoft.com/office/drawing/2014/main" id="{610D0308-C597-4AFA-BF11-182772EC5DB8}"/>
            </a:ext>
          </a:extLst>
        </xdr:cNvPr>
        <xdr:cNvPicPr>
          <a:picLocks noChangeAspect="1"/>
        </xdr:cNvPicPr>
      </xdr:nvPicPr>
      <xdr:blipFill rotWithShape="1">
        <a:blip xmlns:r="http://schemas.openxmlformats.org/officeDocument/2006/relationships" r:embed="rId1"/>
        <a:srcRect l="6320" t="18399" r="6792" b="21386"/>
        <a:stretch/>
      </xdr:blipFill>
      <xdr:spPr>
        <a:xfrm>
          <a:off x="7296150" y="142875"/>
          <a:ext cx="1781175" cy="43910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2847975</xdr:colOff>
      <xdr:row>0</xdr:row>
      <xdr:rowOff>142875</xdr:rowOff>
    </xdr:from>
    <xdr:to>
      <xdr:col>2</xdr:col>
      <xdr:colOff>4629150</xdr:colOff>
      <xdr:row>2</xdr:row>
      <xdr:rowOff>953</xdr:rowOff>
    </xdr:to>
    <xdr:pic>
      <xdr:nvPicPr>
        <xdr:cNvPr id="2" name="Picture 1">
          <a:extLst>
            <a:ext uri="{FF2B5EF4-FFF2-40B4-BE49-F238E27FC236}">
              <a16:creationId xmlns:a16="http://schemas.microsoft.com/office/drawing/2014/main" id="{9F0D8B73-7929-40E7-B5AD-062EAE6A1E13}"/>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twoCellAnchor editAs="oneCell">
    <xdr:from>
      <xdr:col>2</xdr:col>
      <xdr:colOff>2847975</xdr:colOff>
      <xdr:row>0</xdr:row>
      <xdr:rowOff>142875</xdr:rowOff>
    </xdr:from>
    <xdr:to>
      <xdr:col>2</xdr:col>
      <xdr:colOff>4629150</xdr:colOff>
      <xdr:row>2</xdr:row>
      <xdr:rowOff>953</xdr:rowOff>
    </xdr:to>
    <xdr:pic>
      <xdr:nvPicPr>
        <xdr:cNvPr id="4" name="Picture 3">
          <a:extLst>
            <a:ext uri="{FF2B5EF4-FFF2-40B4-BE49-F238E27FC236}">
              <a16:creationId xmlns:a16="http://schemas.microsoft.com/office/drawing/2014/main" id="{AC4A3A8E-3F92-4B99-ADE6-E49F33A432E7}"/>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8</xdr:col>
      <xdr:colOff>647700</xdr:colOff>
      <xdr:row>1</xdr:row>
      <xdr:rowOff>0</xdr:rowOff>
    </xdr:from>
    <xdr:to>
      <xdr:col>11</xdr:col>
      <xdr:colOff>82550</xdr:colOff>
      <xdr:row>2</xdr:row>
      <xdr:rowOff>11748</xdr:rowOff>
    </xdr:to>
    <xdr:pic>
      <xdr:nvPicPr>
        <xdr:cNvPr id="2" name="Picture 3">
          <a:extLst>
            <a:ext uri="{FF2B5EF4-FFF2-40B4-BE49-F238E27FC236}">
              <a16:creationId xmlns:a16="http://schemas.microsoft.com/office/drawing/2014/main" id="{83B3085B-E5F4-49F1-B88E-B4C88E0BC36C}"/>
            </a:ext>
          </a:extLst>
        </xdr:cNvPr>
        <xdr:cNvPicPr>
          <a:picLocks noChangeAspect="1"/>
        </xdr:cNvPicPr>
      </xdr:nvPicPr>
      <xdr:blipFill rotWithShape="1">
        <a:blip xmlns:r="http://schemas.openxmlformats.org/officeDocument/2006/relationships" r:embed="rId1"/>
        <a:srcRect l="6320" t="18399" r="6792" b="21386"/>
        <a:stretch/>
      </xdr:blipFill>
      <xdr:spPr>
        <a:xfrm>
          <a:off x="10058400" y="152400"/>
          <a:ext cx="1831340" cy="43846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219075</xdr:colOff>
      <xdr:row>2</xdr:row>
      <xdr:rowOff>8573</xdr:rowOff>
    </xdr:to>
    <xdr:pic>
      <xdr:nvPicPr>
        <xdr:cNvPr id="3" name="Picture 3">
          <a:extLst>
            <a:ext uri="{FF2B5EF4-FFF2-40B4-BE49-F238E27FC236}">
              <a16:creationId xmlns:a16="http://schemas.microsoft.com/office/drawing/2014/main" id="{988D15B3-83F4-485B-BA69-FF8533EC5EAD}"/>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215900</xdr:colOff>
      <xdr:row>2</xdr:row>
      <xdr:rowOff>11748</xdr:rowOff>
    </xdr:to>
    <xdr:pic>
      <xdr:nvPicPr>
        <xdr:cNvPr id="5" name="Picture 3">
          <a:extLst>
            <a:ext uri="{FF2B5EF4-FFF2-40B4-BE49-F238E27FC236}">
              <a16:creationId xmlns:a16="http://schemas.microsoft.com/office/drawing/2014/main" id="{A154973C-CB60-4B57-AE8D-1E4BD62068F0}"/>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215900</xdr:colOff>
      <xdr:row>2</xdr:row>
      <xdr:rowOff>11748</xdr:rowOff>
    </xdr:to>
    <xdr:pic>
      <xdr:nvPicPr>
        <xdr:cNvPr id="2" name="Picture 3">
          <a:extLst>
            <a:ext uri="{FF2B5EF4-FFF2-40B4-BE49-F238E27FC236}">
              <a16:creationId xmlns:a16="http://schemas.microsoft.com/office/drawing/2014/main" id="{8374AF7F-6E39-4BB1-8806-3DC7F129C11D}"/>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215900</xdr:colOff>
      <xdr:row>2</xdr:row>
      <xdr:rowOff>11748</xdr:rowOff>
    </xdr:to>
    <xdr:pic>
      <xdr:nvPicPr>
        <xdr:cNvPr id="3" name="Picture 3">
          <a:extLst>
            <a:ext uri="{FF2B5EF4-FFF2-40B4-BE49-F238E27FC236}">
              <a16:creationId xmlns:a16="http://schemas.microsoft.com/office/drawing/2014/main" id="{A9181BAB-257B-4B6D-A21C-C9A3DE2D0060}"/>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8</xdr:col>
      <xdr:colOff>215900</xdr:colOff>
      <xdr:row>2</xdr:row>
      <xdr:rowOff>11748</xdr:rowOff>
    </xdr:to>
    <xdr:pic>
      <xdr:nvPicPr>
        <xdr:cNvPr id="3" name="Picture 3">
          <a:extLst>
            <a:ext uri="{FF2B5EF4-FFF2-40B4-BE49-F238E27FC236}">
              <a16:creationId xmlns:a16="http://schemas.microsoft.com/office/drawing/2014/main" id="{C0C9937B-B7C5-4E36-8B48-E59892E32F14}"/>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absolute">
    <xdr:from>
      <xdr:col>6</xdr:col>
      <xdr:colOff>0</xdr:colOff>
      <xdr:row>1</xdr:row>
      <xdr:rowOff>0</xdr:rowOff>
    </xdr:from>
    <xdr:to>
      <xdr:col>7</xdr:col>
      <xdr:colOff>1023620</xdr:colOff>
      <xdr:row>2</xdr:row>
      <xdr:rowOff>11748</xdr:rowOff>
    </xdr:to>
    <xdr:pic>
      <xdr:nvPicPr>
        <xdr:cNvPr id="4" name="Picture 3">
          <a:extLst>
            <a:ext uri="{FF2B5EF4-FFF2-40B4-BE49-F238E27FC236}">
              <a16:creationId xmlns:a16="http://schemas.microsoft.com/office/drawing/2014/main" id="{60A3D971-AE8C-4068-8840-4F39D9AEAA0C}"/>
            </a:ext>
          </a:extLst>
        </xdr:cNvPr>
        <xdr:cNvPicPr>
          <a:picLocks noChangeAspect="1"/>
        </xdr:cNvPicPr>
      </xdr:nvPicPr>
      <xdr:blipFill rotWithShape="1">
        <a:blip xmlns:r="http://schemas.openxmlformats.org/officeDocument/2006/relationships" r:embed="rId1"/>
        <a:srcRect l="6320" t="18399" r="6792" b="21386"/>
        <a:stretch/>
      </xdr:blipFill>
      <xdr:spPr>
        <a:xfrm>
          <a:off x="7635240" y="152400"/>
          <a:ext cx="1831340" cy="43846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5353050</xdr:colOff>
      <xdr:row>1</xdr:row>
      <xdr:rowOff>85725</xdr:rowOff>
    </xdr:from>
    <xdr:to>
      <xdr:col>3</xdr:col>
      <xdr:colOff>7162800</xdr:colOff>
      <xdr:row>2</xdr:row>
      <xdr:rowOff>68580</xdr:rowOff>
    </xdr:to>
    <xdr:pic>
      <xdr:nvPicPr>
        <xdr:cNvPr id="3" name="Picture 3">
          <a:extLst>
            <a:ext uri="{FF2B5EF4-FFF2-40B4-BE49-F238E27FC236}">
              <a16:creationId xmlns:a16="http://schemas.microsoft.com/office/drawing/2014/main" id="{5BB742C2-8907-42F6-A33F-00E1D68D0336}"/>
            </a:ext>
          </a:extLst>
        </xdr:cNvPr>
        <xdr:cNvPicPr>
          <a:picLocks noChangeAspect="1"/>
        </xdr:cNvPicPr>
      </xdr:nvPicPr>
      <xdr:blipFill rotWithShape="1">
        <a:blip xmlns:r="http://schemas.openxmlformats.org/officeDocument/2006/relationships" r:embed="rId1"/>
        <a:srcRect l="6320" t="18399" r="6792" b="21386"/>
        <a:stretch/>
      </xdr:blipFill>
      <xdr:spPr>
        <a:xfrm>
          <a:off x="13849350" y="238125"/>
          <a:ext cx="1809750" cy="4095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7315200</xdr:colOff>
      <xdr:row>1</xdr:row>
      <xdr:rowOff>0</xdr:rowOff>
    </xdr:from>
    <xdr:to>
      <xdr:col>2</xdr:col>
      <xdr:colOff>1381125</xdr:colOff>
      <xdr:row>2</xdr:row>
      <xdr:rowOff>8573</xdr:rowOff>
    </xdr:to>
    <xdr:pic>
      <xdr:nvPicPr>
        <xdr:cNvPr id="3" name="Picture 3">
          <a:extLst>
            <a:ext uri="{FF2B5EF4-FFF2-40B4-BE49-F238E27FC236}">
              <a16:creationId xmlns:a16="http://schemas.microsoft.com/office/drawing/2014/main" id="{2236CE17-AF7E-4013-969D-C97B47C01B28}"/>
            </a:ext>
          </a:extLst>
        </xdr:cNvPr>
        <xdr:cNvPicPr>
          <a:picLocks noChangeAspect="1"/>
        </xdr:cNvPicPr>
      </xdr:nvPicPr>
      <xdr:blipFill rotWithShape="1">
        <a:blip xmlns:r="http://schemas.openxmlformats.org/officeDocument/2006/relationships" r:embed="rId1"/>
        <a:srcRect l="6320" t="18399" r="6792" b="21386"/>
        <a:stretch/>
      </xdr:blipFill>
      <xdr:spPr>
        <a:xfrm>
          <a:off x="7429500" y="152400"/>
          <a:ext cx="1781175" cy="43719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9391650</xdr:colOff>
      <xdr:row>1</xdr:row>
      <xdr:rowOff>114300</xdr:rowOff>
    </xdr:from>
    <xdr:to>
      <xdr:col>1</xdr:col>
      <xdr:colOff>11172825</xdr:colOff>
      <xdr:row>2</xdr:row>
      <xdr:rowOff>122873</xdr:rowOff>
    </xdr:to>
    <xdr:pic>
      <xdr:nvPicPr>
        <xdr:cNvPr id="2" name="Picture 3">
          <a:extLst>
            <a:ext uri="{FF2B5EF4-FFF2-40B4-BE49-F238E27FC236}">
              <a16:creationId xmlns:a16="http://schemas.microsoft.com/office/drawing/2014/main" id="{F706F5B0-D19D-4E87-B6AF-63D15C7D8743}"/>
            </a:ext>
          </a:extLst>
        </xdr:cNvPr>
        <xdr:cNvPicPr>
          <a:picLocks noChangeAspect="1"/>
        </xdr:cNvPicPr>
      </xdr:nvPicPr>
      <xdr:blipFill rotWithShape="1">
        <a:blip xmlns:r="http://schemas.openxmlformats.org/officeDocument/2006/relationships" r:embed="rId1"/>
        <a:srcRect l="6320" t="18399" r="6792" b="21386"/>
        <a:stretch/>
      </xdr:blipFill>
      <xdr:spPr>
        <a:xfrm>
          <a:off x="9505950" y="266700"/>
          <a:ext cx="1781175" cy="43719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9439275</xdr:colOff>
      <xdr:row>1</xdr:row>
      <xdr:rowOff>28575</xdr:rowOff>
    </xdr:from>
    <xdr:to>
      <xdr:col>2</xdr:col>
      <xdr:colOff>491490</xdr:colOff>
      <xdr:row>2</xdr:row>
      <xdr:rowOff>37148</xdr:rowOff>
    </xdr:to>
    <xdr:pic>
      <xdr:nvPicPr>
        <xdr:cNvPr id="3" name="Picture 3">
          <a:extLst>
            <a:ext uri="{FF2B5EF4-FFF2-40B4-BE49-F238E27FC236}">
              <a16:creationId xmlns:a16="http://schemas.microsoft.com/office/drawing/2014/main" id="{024F6419-8107-4CE2-A7FF-AACF9160EC22}"/>
            </a:ext>
          </a:extLst>
        </xdr:cNvPr>
        <xdr:cNvPicPr>
          <a:picLocks noChangeAspect="1"/>
        </xdr:cNvPicPr>
      </xdr:nvPicPr>
      <xdr:blipFill rotWithShape="1">
        <a:blip xmlns:r="http://schemas.openxmlformats.org/officeDocument/2006/relationships" r:embed="rId1"/>
        <a:srcRect l="6320" t="18399" r="6792" b="21386"/>
        <a:stretch/>
      </xdr:blipFill>
      <xdr:spPr>
        <a:xfrm>
          <a:off x="9553575" y="180975"/>
          <a:ext cx="1781175" cy="43719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9782175</xdr:colOff>
      <xdr:row>1</xdr:row>
      <xdr:rowOff>76200</xdr:rowOff>
    </xdr:from>
    <xdr:to>
      <xdr:col>2</xdr:col>
      <xdr:colOff>377190</xdr:colOff>
      <xdr:row>2</xdr:row>
      <xdr:rowOff>79058</xdr:rowOff>
    </xdr:to>
    <xdr:pic>
      <xdr:nvPicPr>
        <xdr:cNvPr id="6" name="Picture 3">
          <a:extLst>
            <a:ext uri="{FF2B5EF4-FFF2-40B4-BE49-F238E27FC236}">
              <a16:creationId xmlns:a16="http://schemas.microsoft.com/office/drawing/2014/main" id="{8675514D-33E6-462E-9732-F1D63BFF2AAF}"/>
            </a:ext>
          </a:extLst>
        </xdr:cNvPr>
        <xdr:cNvPicPr>
          <a:picLocks noChangeAspect="1"/>
        </xdr:cNvPicPr>
      </xdr:nvPicPr>
      <xdr:blipFill rotWithShape="1">
        <a:blip xmlns:r="http://schemas.openxmlformats.org/officeDocument/2006/relationships" r:embed="rId1"/>
        <a:srcRect l="6320" t="18399" r="6792" b="21386"/>
        <a:stretch/>
      </xdr:blipFill>
      <xdr:spPr>
        <a:xfrm>
          <a:off x="9896475" y="228600"/>
          <a:ext cx="1781175" cy="43719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498475</xdr:colOff>
      <xdr:row>2</xdr:row>
      <xdr:rowOff>35243</xdr:rowOff>
    </xdr:to>
    <xdr:pic>
      <xdr:nvPicPr>
        <xdr:cNvPr id="2" name="Picture 3">
          <a:extLst>
            <a:ext uri="{FF2B5EF4-FFF2-40B4-BE49-F238E27FC236}">
              <a16:creationId xmlns:a16="http://schemas.microsoft.com/office/drawing/2014/main" id="{C7B7CB77-C076-4913-8347-CC6FB4378B39}"/>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oneCellAnchor>
    <xdr:from>
      <xdr:col>1</xdr:col>
      <xdr:colOff>0</xdr:colOff>
      <xdr:row>3</xdr:row>
      <xdr:rowOff>0</xdr:rowOff>
    </xdr:from>
    <xdr:ext cx="6477000" cy="9153525"/>
    <xdr:pic>
      <xdr:nvPicPr>
        <xdr:cNvPr id="3" name="Image 1" descr="Picture">
          <a:extLst>
            <a:ext uri="{FF2B5EF4-FFF2-40B4-BE49-F238E27FC236}">
              <a16:creationId xmlns:a16="http://schemas.microsoft.com/office/drawing/2014/main" id="{1DB07E1A-B837-4361-BAD3-D3DFDB24498E}"/>
            </a:ext>
          </a:extLst>
        </xdr:cNvPr>
        <xdr:cNvPicPr/>
      </xdr:nvPicPr>
      <xdr:blipFill>
        <a:blip xmlns:r="http://schemas.openxmlformats.org/officeDocument/2006/relationships" r:embed="rId2" cstate="print"/>
        <a:stretch>
          <a:fillRect/>
        </a:stretch>
      </xdr:blipFill>
      <xdr:spPr>
        <a:xfrm>
          <a:off x="114300" y="861060"/>
          <a:ext cx="6477000" cy="9153525"/>
        </a:xfrm>
        <a:prstGeom prst="rect">
          <a:avLst/>
        </a:prstGeom>
      </xdr:spPr>
    </xdr:pic>
    <xdr:clientData/>
  </xdr:oneCellAnchor>
  <xdr:oneCellAnchor>
    <xdr:from>
      <xdr:col>1</xdr:col>
      <xdr:colOff>0</xdr:colOff>
      <xdr:row>51</xdr:row>
      <xdr:rowOff>0</xdr:rowOff>
    </xdr:from>
    <xdr:ext cx="6477000" cy="9153525"/>
    <xdr:pic>
      <xdr:nvPicPr>
        <xdr:cNvPr id="6" name="Image 1" descr="Picture">
          <a:extLst>
            <a:ext uri="{FF2B5EF4-FFF2-40B4-BE49-F238E27FC236}">
              <a16:creationId xmlns:a16="http://schemas.microsoft.com/office/drawing/2014/main" id="{EBEC73E1-38FA-4CFE-8D74-EB582E0BE366}"/>
            </a:ext>
          </a:extLst>
        </xdr:cNvPr>
        <xdr:cNvPicPr/>
      </xdr:nvPicPr>
      <xdr:blipFill>
        <a:blip xmlns:r="http://schemas.openxmlformats.org/officeDocument/2006/relationships" r:embed="rId3" cstate="print"/>
        <a:stretch>
          <a:fillRect/>
        </a:stretch>
      </xdr:blipFill>
      <xdr:spPr>
        <a:xfrm>
          <a:off x="114300" y="9639300"/>
          <a:ext cx="6477000" cy="9153525"/>
        </a:xfrm>
        <a:prstGeom prst="rect">
          <a:avLst/>
        </a:prstGeom>
      </xdr:spPr>
    </xdr:pic>
    <xdr:clientData/>
  </xdr:oneCellAnchor>
  <xdr:oneCellAnchor>
    <xdr:from>
      <xdr:col>1</xdr:col>
      <xdr:colOff>0</xdr:colOff>
      <xdr:row>98</xdr:row>
      <xdr:rowOff>0</xdr:rowOff>
    </xdr:from>
    <xdr:ext cx="6477000" cy="9153525"/>
    <xdr:pic>
      <xdr:nvPicPr>
        <xdr:cNvPr id="7" name="Image 1" descr="Picture">
          <a:extLst>
            <a:ext uri="{FF2B5EF4-FFF2-40B4-BE49-F238E27FC236}">
              <a16:creationId xmlns:a16="http://schemas.microsoft.com/office/drawing/2014/main" id="{51976E4A-9430-4369-A6D6-CC47152FA147}"/>
            </a:ext>
          </a:extLst>
        </xdr:cNvPr>
        <xdr:cNvPicPr/>
      </xdr:nvPicPr>
      <xdr:blipFill>
        <a:blip xmlns:r="http://schemas.openxmlformats.org/officeDocument/2006/relationships" r:embed="rId4" cstate="print"/>
        <a:stretch>
          <a:fillRect/>
        </a:stretch>
      </xdr:blipFill>
      <xdr:spPr>
        <a:xfrm>
          <a:off x="114300" y="18294350"/>
          <a:ext cx="6477000" cy="9153525"/>
        </a:xfrm>
        <a:prstGeom prst="rect">
          <a:avLst/>
        </a:prstGeom>
      </xdr:spPr>
    </xdr:pic>
    <xdr:clientData/>
  </xdr:oneCellAnchor>
  <xdr:oneCellAnchor>
    <xdr:from>
      <xdr:col>1</xdr:col>
      <xdr:colOff>0</xdr:colOff>
      <xdr:row>144</xdr:row>
      <xdr:rowOff>0</xdr:rowOff>
    </xdr:from>
    <xdr:ext cx="6477000" cy="9153525"/>
    <xdr:pic>
      <xdr:nvPicPr>
        <xdr:cNvPr id="8" name="Image 1" descr="Picture">
          <a:extLst>
            <a:ext uri="{FF2B5EF4-FFF2-40B4-BE49-F238E27FC236}">
              <a16:creationId xmlns:a16="http://schemas.microsoft.com/office/drawing/2014/main" id="{60DBD4AA-C4DD-4DB8-BD23-C7644D29EC47}"/>
            </a:ext>
          </a:extLst>
        </xdr:cNvPr>
        <xdr:cNvPicPr/>
      </xdr:nvPicPr>
      <xdr:blipFill>
        <a:blip xmlns:r="http://schemas.openxmlformats.org/officeDocument/2006/relationships" r:embed="rId5" cstate="print"/>
        <a:stretch>
          <a:fillRect/>
        </a:stretch>
      </xdr:blipFill>
      <xdr:spPr>
        <a:xfrm>
          <a:off x="114300" y="26765250"/>
          <a:ext cx="6477000" cy="9153525"/>
        </a:xfrm>
        <a:prstGeom prst="rect">
          <a:avLst/>
        </a:prstGeom>
      </xdr:spPr>
    </xdr:pic>
    <xdr:clientData/>
  </xdr:oneCellAnchor>
  <xdr:oneCellAnchor>
    <xdr:from>
      <xdr:col>1</xdr:col>
      <xdr:colOff>0</xdr:colOff>
      <xdr:row>189</xdr:row>
      <xdr:rowOff>0</xdr:rowOff>
    </xdr:from>
    <xdr:ext cx="6477000" cy="9153525"/>
    <xdr:pic>
      <xdr:nvPicPr>
        <xdr:cNvPr id="9" name="Image 1" descr="Picture">
          <a:extLst>
            <a:ext uri="{FF2B5EF4-FFF2-40B4-BE49-F238E27FC236}">
              <a16:creationId xmlns:a16="http://schemas.microsoft.com/office/drawing/2014/main" id="{0C45C9BC-645B-415C-94E7-F88049B445F9}"/>
            </a:ext>
          </a:extLst>
        </xdr:cNvPr>
        <xdr:cNvPicPr/>
      </xdr:nvPicPr>
      <xdr:blipFill>
        <a:blip xmlns:r="http://schemas.openxmlformats.org/officeDocument/2006/relationships" r:embed="rId6" cstate="print"/>
        <a:stretch>
          <a:fillRect/>
        </a:stretch>
      </xdr:blipFill>
      <xdr:spPr>
        <a:xfrm>
          <a:off x="114300" y="35052000"/>
          <a:ext cx="6477000" cy="9153525"/>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498475</xdr:colOff>
      <xdr:row>2</xdr:row>
      <xdr:rowOff>35243</xdr:rowOff>
    </xdr:to>
    <xdr:pic>
      <xdr:nvPicPr>
        <xdr:cNvPr id="3" name="Picture 3">
          <a:extLst>
            <a:ext uri="{FF2B5EF4-FFF2-40B4-BE49-F238E27FC236}">
              <a16:creationId xmlns:a16="http://schemas.microsoft.com/office/drawing/2014/main" id="{07A5361E-5412-49BB-B774-BD28CB6867EA}"/>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oneCellAnchor>
    <xdr:from>
      <xdr:col>1</xdr:col>
      <xdr:colOff>0</xdr:colOff>
      <xdr:row>3</xdr:row>
      <xdr:rowOff>0</xdr:rowOff>
    </xdr:from>
    <xdr:ext cx="6477000" cy="9153525"/>
    <xdr:pic>
      <xdr:nvPicPr>
        <xdr:cNvPr id="10" name="Image 1" descr="Picture">
          <a:extLst>
            <a:ext uri="{FF2B5EF4-FFF2-40B4-BE49-F238E27FC236}">
              <a16:creationId xmlns:a16="http://schemas.microsoft.com/office/drawing/2014/main" id="{56DC4C93-86D8-4F65-B315-6F2EA438A9EE}"/>
            </a:ext>
          </a:extLst>
        </xdr:cNvPr>
        <xdr:cNvPicPr/>
      </xdr:nvPicPr>
      <xdr:blipFill>
        <a:blip xmlns:r="http://schemas.openxmlformats.org/officeDocument/2006/relationships" r:embed="rId2" cstate="print"/>
        <a:stretch>
          <a:fillRect/>
        </a:stretch>
      </xdr:blipFill>
      <xdr:spPr>
        <a:xfrm>
          <a:off x="114300" y="857250"/>
          <a:ext cx="6477000" cy="9153525"/>
        </a:xfrm>
        <a:prstGeom prst="rect">
          <a:avLst/>
        </a:prstGeom>
      </xdr:spPr>
    </xdr:pic>
    <xdr:clientData/>
  </xdr:oneCellAnchor>
  <xdr:oneCellAnchor>
    <xdr:from>
      <xdr:col>1</xdr:col>
      <xdr:colOff>0</xdr:colOff>
      <xdr:row>51</xdr:row>
      <xdr:rowOff>0</xdr:rowOff>
    </xdr:from>
    <xdr:ext cx="6477000" cy="9153525"/>
    <xdr:pic>
      <xdr:nvPicPr>
        <xdr:cNvPr id="12" name="Image 1" descr="Picture">
          <a:extLst>
            <a:ext uri="{FF2B5EF4-FFF2-40B4-BE49-F238E27FC236}">
              <a16:creationId xmlns:a16="http://schemas.microsoft.com/office/drawing/2014/main" id="{E5721B08-D587-425A-B342-C1A09AC11719}"/>
            </a:ext>
          </a:extLst>
        </xdr:cNvPr>
        <xdr:cNvPicPr/>
      </xdr:nvPicPr>
      <xdr:blipFill>
        <a:blip xmlns:r="http://schemas.openxmlformats.org/officeDocument/2006/relationships" r:embed="rId3" cstate="print"/>
        <a:stretch>
          <a:fillRect/>
        </a:stretch>
      </xdr:blipFill>
      <xdr:spPr>
        <a:xfrm>
          <a:off x="114300" y="9639300"/>
          <a:ext cx="6477000" cy="9153525"/>
        </a:xfrm>
        <a:prstGeom prst="rect">
          <a:avLst/>
        </a:prstGeom>
      </xdr:spPr>
    </xdr:pic>
    <xdr:clientData/>
  </xdr:oneCellAnchor>
  <xdr:oneCellAnchor>
    <xdr:from>
      <xdr:col>1</xdr:col>
      <xdr:colOff>0</xdr:colOff>
      <xdr:row>98</xdr:row>
      <xdr:rowOff>0</xdr:rowOff>
    </xdr:from>
    <xdr:ext cx="6477000" cy="9153525"/>
    <xdr:pic>
      <xdr:nvPicPr>
        <xdr:cNvPr id="14" name="Image 1" descr="Picture">
          <a:extLst>
            <a:ext uri="{FF2B5EF4-FFF2-40B4-BE49-F238E27FC236}">
              <a16:creationId xmlns:a16="http://schemas.microsoft.com/office/drawing/2014/main" id="{5414ED68-738B-42CB-B21B-15776F78FBEE}"/>
            </a:ext>
          </a:extLst>
        </xdr:cNvPr>
        <xdr:cNvPicPr/>
      </xdr:nvPicPr>
      <xdr:blipFill>
        <a:blip xmlns:r="http://schemas.openxmlformats.org/officeDocument/2006/relationships" r:embed="rId4" cstate="print"/>
        <a:stretch>
          <a:fillRect/>
        </a:stretch>
      </xdr:blipFill>
      <xdr:spPr>
        <a:xfrm>
          <a:off x="114300" y="18294350"/>
          <a:ext cx="6477000" cy="9153525"/>
        </a:xfrm>
        <a:prstGeom prst="rect">
          <a:avLst/>
        </a:prstGeom>
      </xdr:spPr>
    </xdr:pic>
    <xdr:clientData/>
  </xdr:oneCellAnchor>
  <xdr:oneCellAnchor>
    <xdr:from>
      <xdr:col>1</xdr:col>
      <xdr:colOff>0</xdr:colOff>
      <xdr:row>145</xdr:row>
      <xdr:rowOff>0</xdr:rowOff>
    </xdr:from>
    <xdr:ext cx="6477000" cy="9153525"/>
    <xdr:pic>
      <xdr:nvPicPr>
        <xdr:cNvPr id="15" name="Image 1" descr="Picture">
          <a:extLst>
            <a:ext uri="{FF2B5EF4-FFF2-40B4-BE49-F238E27FC236}">
              <a16:creationId xmlns:a16="http://schemas.microsoft.com/office/drawing/2014/main" id="{6E291CE7-10F2-47DD-B01A-B8C45F88F55A}"/>
            </a:ext>
          </a:extLst>
        </xdr:cNvPr>
        <xdr:cNvPicPr/>
      </xdr:nvPicPr>
      <xdr:blipFill>
        <a:blip xmlns:r="http://schemas.openxmlformats.org/officeDocument/2006/relationships" r:embed="rId5" cstate="print"/>
        <a:stretch>
          <a:fillRect/>
        </a:stretch>
      </xdr:blipFill>
      <xdr:spPr>
        <a:xfrm>
          <a:off x="114300" y="26949400"/>
          <a:ext cx="6477000" cy="9153525"/>
        </a:xfrm>
        <a:prstGeom prst="rect">
          <a:avLst/>
        </a:prstGeom>
      </xdr:spPr>
    </xdr:pic>
    <xdr:clientData/>
  </xdr:oneCellAnchor>
  <xdr:oneCellAnchor>
    <xdr:from>
      <xdr:col>1</xdr:col>
      <xdr:colOff>0</xdr:colOff>
      <xdr:row>192</xdr:row>
      <xdr:rowOff>0</xdr:rowOff>
    </xdr:from>
    <xdr:ext cx="6477000" cy="9153525"/>
    <xdr:pic>
      <xdr:nvPicPr>
        <xdr:cNvPr id="16" name="Image 1" descr="Picture">
          <a:extLst>
            <a:ext uri="{FF2B5EF4-FFF2-40B4-BE49-F238E27FC236}">
              <a16:creationId xmlns:a16="http://schemas.microsoft.com/office/drawing/2014/main" id="{D851FCDC-0BFC-4140-A7F0-B02BFBD5E575}"/>
            </a:ext>
          </a:extLst>
        </xdr:cNvPr>
        <xdr:cNvPicPr/>
      </xdr:nvPicPr>
      <xdr:blipFill>
        <a:blip xmlns:r="http://schemas.openxmlformats.org/officeDocument/2006/relationships" r:embed="rId6" cstate="print"/>
        <a:stretch>
          <a:fillRect/>
        </a:stretch>
      </xdr:blipFill>
      <xdr:spPr>
        <a:xfrm>
          <a:off x="114300" y="35604450"/>
          <a:ext cx="6477000" cy="9153525"/>
        </a:xfrm>
        <a:prstGeom prst="rect">
          <a:avLst/>
        </a:prstGeom>
      </xdr:spPr>
    </xdr:pic>
    <xdr:clientData/>
  </xdr:oneCellAnchor>
  <xdr:oneCellAnchor>
    <xdr:from>
      <xdr:col>1</xdr:col>
      <xdr:colOff>0</xdr:colOff>
      <xdr:row>239</xdr:row>
      <xdr:rowOff>0</xdr:rowOff>
    </xdr:from>
    <xdr:ext cx="6477000" cy="9153525"/>
    <xdr:pic>
      <xdr:nvPicPr>
        <xdr:cNvPr id="17" name="Image 1" descr="Picture">
          <a:extLst>
            <a:ext uri="{FF2B5EF4-FFF2-40B4-BE49-F238E27FC236}">
              <a16:creationId xmlns:a16="http://schemas.microsoft.com/office/drawing/2014/main" id="{EF40C9B0-CBAF-4C5A-A63B-AFE6F9B236C4}"/>
            </a:ext>
          </a:extLst>
        </xdr:cNvPr>
        <xdr:cNvPicPr/>
      </xdr:nvPicPr>
      <xdr:blipFill>
        <a:blip xmlns:r="http://schemas.openxmlformats.org/officeDocument/2006/relationships" r:embed="rId7" cstate="print"/>
        <a:stretch>
          <a:fillRect/>
        </a:stretch>
      </xdr:blipFill>
      <xdr:spPr>
        <a:xfrm>
          <a:off x="114300" y="44259500"/>
          <a:ext cx="6477000" cy="9153525"/>
        </a:xfrm>
        <a:prstGeom prst="rect">
          <a:avLst/>
        </a:prstGeom>
      </xdr:spPr>
    </xdr:pic>
    <xdr:clientData/>
  </xdr:oneCellAnchor>
  <xdr:oneCellAnchor>
    <xdr:from>
      <xdr:col>1</xdr:col>
      <xdr:colOff>0</xdr:colOff>
      <xdr:row>286</xdr:row>
      <xdr:rowOff>0</xdr:rowOff>
    </xdr:from>
    <xdr:ext cx="6477000" cy="9153525"/>
    <xdr:pic>
      <xdr:nvPicPr>
        <xdr:cNvPr id="18" name="Image 1" descr="Picture">
          <a:extLst>
            <a:ext uri="{FF2B5EF4-FFF2-40B4-BE49-F238E27FC236}">
              <a16:creationId xmlns:a16="http://schemas.microsoft.com/office/drawing/2014/main" id="{8CD1E3CA-2A0F-4A2C-94D4-C26D983B4E9A}"/>
            </a:ext>
          </a:extLst>
        </xdr:cNvPr>
        <xdr:cNvPicPr/>
      </xdr:nvPicPr>
      <xdr:blipFill>
        <a:blip xmlns:r="http://schemas.openxmlformats.org/officeDocument/2006/relationships" r:embed="rId8" cstate="print"/>
        <a:stretch>
          <a:fillRect/>
        </a:stretch>
      </xdr:blipFill>
      <xdr:spPr>
        <a:xfrm>
          <a:off x="114300" y="52914550"/>
          <a:ext cx="6477000" cy="9153525"/>
        </a:xfrm>
        <a:prstGeom prst="rect">
          <a:avLst/>
        </a:prstGeom>
      </xdr:spPr>
    </xdr:pic>
    <xdr:clientData/>
  </xdr:oneCellAnchor>
  <xdr:oneCellAnchor>
    <xdr:from>
      <xdr:col>1</xdr:col>
      <xdr:colOff>0</xdr:colOff>
      <xdr:row>333</xdr:row>
      <xdr:rowOff>0</xdr:rowOff>
    </xdr:from>
    <xdr:ext cx="6477000" cy="9153525"/>
    <xdr:pic>
      <xdr:nvPicPr>
        <xdr:cNvPr id="19" name="Image 1" descr="Picture">
          <a:extLst>
            <a:ext uri="{FF2B5EF4-FFF2-40B4-BE49-F238E27FC236}">
              <a16:creationId xmlns:a16="http://schemas.microsoft.com/office/drawing/2014/main" id="{5FB5CA64-4CC5-4E7E-8FA9-E4F5C9A9663C}"/>
            </a:ext>
          </a:extLst>
        </xdr:cNvPr>
        <xdr:cNvPicPr/>
      </xdr:nvPicPr>
      <xdr:blipFill>
        <a:blip xmlns:r="http://schemas.openxmlformats.org/officeDocument/2006/relationships" r:embed="rId9" cstate="print"/>
        <a:stretch>
          <a:fillRect/>
        </a:stretch>
      </xdr:blipFill>
      <xdr:spPr>
        <a:xfrm>
          <a:off x="114300" y="61569600"/>
          <a:ext cx="6477000" cy="9153525"/>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498475</xdr:colOff>
      <xdr:row>2</xdr:row>
      <xdr:rowOff>35243</xdr:rowOff>
    </xdr:to>
    <xdr:pic>
      <xdr:nvPicPr>
        <xdr:cNvPr id="2" name="Picture 3">
          <a:extLst>
            <a:ext uri="{FF2B5EF4-FFF2-40B4-BE49-F238E27FC236}">
              <a16:creationId xmlns:a16="http://schemas.microsoft.com/office/drawing/2014/main" id="{E880C3FC-E525-4C25-8F91-F2FCB9AD40DD}"/>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oneCellAnchor>
    <xdr:from>
      <xdr:col>1</xdr:col>
      <xdr:colOff>0</xdr:colOff>
      <xdr:row>3</xdr:row>
      <xdr:rowOff>0</xdr:rowOff>
    </xdr:from>
    <xdr:ext cx="6477000" cy="9153525"/>
    <xdr:pic>
      <xdr:nvPicPr>
        <xdr:cNvPr id="4" name="Image 1" descr="Picture">
          <a:extLst>
            <a:ext uri="{FF2B5EF4-FFF2-40B4-BE49-F238E27FC236}">
              <a16:creationId xmlns:a16="http://schemas.microsoft.com/office/drawing/2014/main" id="{AE562725-49AD-44B5-96EC-C855A79C6F32}"/>
            </a:ext>
          </a:extLst>
        </xdr:cNvPr>
        <xdr:cNvPicPr/>
      </xdr:nvPicPr>
      <xdr:blipFill>
        <a:blip xmlns:r="http://schemas.openxmlformats.org/officeDocument/2006/relationships" r:embed="rId2" cstate="print"/>
        <a:stretch>
          <a:fillRect/>
        </a:stretch>
      </xdr:blipFill>
      <xdr:spPr>
        <a:xfrm>
          <a:off x="114300" y="857250"/>
          <a:ext cx="6477000" cy="9153525"/>
        </a:xfrm>
        <a:prstGeom prst="rect">
          <a:avLst/>
        </a:prstGeom>
      </xdr:spPr>
    </xdr:pic>
    <xdr:clientData/>
  </xdr:oneCellAnchor>
  <xdr:oneCellAnchor>
    <xdr:from>
      <xdr:col>1</xdr:col>
      <xdr:colOff>0</xdr:colOff>
      <xdr:row>52</xdr:row>
      <xdr:rowOff>0</xdr:rowOff>
    </xdr:from>
    <xdr:ext cx="6477000" cy="9153525"/>
    <xdr:pic>
      <xdr:nvPicPr>
        <xdr:cNvPr id="5" name="Image 1" descr="Picture">
          <a:extLst>
            <a:ext uri="{FF2B5EF4-FFF2-40B4-BE49-F238E27FC236}">
              <a16:creationId xmlns:a16="http://schemas.microsoft.com/office/drawing/2014/main" id="{F0C1BE0E-DB75-41BC-A7A7-29ABC8988DFE}"/>
            </a:ext>
          </a:extLst>
        </xdr:cNvPr>
        <xdr:cNvPicPr/>
      </xdr:nvPicPr>
      <xdr:blipFill>
        <a:blip xmlns:r="http://schemas.openxmlformats.org/officeDocument/2006/relationships" r:embed="rId3" cstate="print"/>
        <a:stretch>
          <a:fillRect/>
        </a:stretch>
      </xdr:blipFill>
      <xdr:spPr>
        <a:xfrm>
          <a:off x="114300" y="9823450"/>
          <a:ext cx="6477000" cy="9153525"/>
        </a:xfrm>
        <a:prstGeom prst="rect">
          <a:avLst/>
        </a:prstGeom>
      </xdr:spPr>
    </xdr:pic>
    <xdr:clientData/>
  </xdr:oneCellAnchor>
  <xdr:oneCellAnchor>
    <xdr:from>
      <xdr:col>1</xdr:col>
      <xdr:colOff>0</xdr:colOff>
      <xdr:row>99</xdr:row>
      <xdr:rowOff>0</xdr:rowOff>
    </xdr:from>
    <xdr:ext cx="6477000" cy="9153525"/>
    <xdr:pic>
      <xdr:nvPicPr>
        <xdr:cNvPr id="6" name="Image 1" descr="Picture">
          <a:extLst>
            <a:ext uri="{FF2B5EF4-FFF2-40B4-BE49-F238E27FC236}">
              <a16:creationId xmlns:a16="http://schemas.microsoft.com/office/drawing/2014/main" id="{8D05F2E6-D97D-42B8-9A2F-5200D1F6405C}"/>
            </a:ext>
          </a:extLst>
        </xdr:cNvPr>
        <xdr:cNvPicPr/>
      </xdr:nvPicPr>
      <xdr:blipFill>
        <a:blip xmlns:r="http://schemas.openxmlformats.org/officeDocument/2006/relationships" r:embed="rId4" cstate="print"/>
        <a:stretch>
          <a:fillRect/>
        </a:stretch>
      </xdr:blipFill>
      <xdr:spPr>
        <a:xfrm>
          <a:off x="114300" y="18478500"/>
          <a:ext cx="6477000" cy="9153525"/>
        </a:xfrm>
        <a:prstGeom prst="rect">
          <a:avLst/>
        </a:prstGeom>
      </xdr:spPr>
    </xdr:pic>
    <xdr:clientData/>
  </xdr:oneCellAnchor>
  <xdr:oneCellAnchor>
    <xdr:from>
      <xdr:col>1</xdr:col>
      <xdr:colOff>0</xdr:colOff>
      <xdr:row>145</xdr:row>
      <xdr:rowOff>0</xdr:rowOff>
    </xdr:from>
    <xdr:ext cx="6477000" cy="9153525"/>
    <xdr:pic>
      <xdr:nvPicPr>
        <xdr:cNvPr id="7" name="Image 1" descr="Picture">
          <a:extLst>
            <a:ext uri="{FF2B5EF4-FFF2-40B4-BE49-F238E27FC236}">
              <a16:creationId xmlns:a16="http://schemas.microsoft.com/office/drawing/2014/main" id="{BAAF21D3-64B6-46AA-9D43-AF626E1BF9F0}"/>
            </a:ext>
          </a:extLst>
        </xdr:cNvPr>
        <xdr:cNvPicPr/>
      </xdr:nvPicPr>
      <xdr:blipFill>
        <a:blip xmlns:r="http://schemas.openxmlformats.org/officeDocument/2006/relationships" r:embed="rId5" cstate="print"/>
        <a:stretch>
          <a:fillRect/>
        </a:stretch>
      </xdr:blipFill>
      <xdr:spPr>
        <a:xfrm>
          <a:off x="114300" y="26949400"/>
          <a:ext cx="6477000" cy="9153525"/>
        </a:xfrm>
        <a:prstGeom prst="rect">
          <a:avLst/>
        </a:prstGeom>
      </xdr:spPr>
    </xdr:pic>
    <xdr:clientData/>
  </xdr:oneCellAnchor>
  <xdr:oneCellAnchor>
    <xdr:from>
      <xdr:col>1</xdr:col>
      <xdr:colOff>0</xdr:colOff>
      <xdr:row>190</xdr:row>
      <xdr:rowOff>0</xdr:rowOff>
    </xdr:from>
    <xdr:ext cx="6477000" cy="9153525"/>
    <xdr:pic>
      <xdr:nvPicPr>
        <xdr:cNvPr id="8" name="Image 1" descr="Picture">
          <a:extLst>
            <a:ext uri="{FF2B5EF4-FFF2-40B4-BE49-F238E27FC236}">
              <a16:creationId xmlns:a16="http://schemas.microsoft.com/office/drawing/2014/main" id="{647DCD35-9438-4EB8-AFB8-16570C9B0E6C}"/>
            </a:ext>
          </a:extLst>
        </xdr:cNvPr>
        <xdr:cNvPicPr/>
      </xdr:nvPicPr>
      <xdr:blipFill>
        <a:blip xmlns:r="http://schemas.openxmlformats.org/officeDocument/2006/relationships" r:embed="rId6" cstate="print"/>
        <a:stretch>
          <a:fillRect/>
        </a:stretch>
      </xdr:blipFill>
      <xdr:spPr>
        <a:xfrm>
          <a:off x="114300" y="35236150"/>
          <a:ext cx="6477000" cy="9153525"/>
        </a:xfrm>
        <a:prstGeom prst="rect">
          <a:avLst/>
        </a:prstGeom>
      </xdr:spPr>
    </xdr:pic>
    <xdr:clientData/>
  </xdr:oneCellAnchor>
</xdr:wsDr>
</file>

<file path=xl/theme/theme1.xml><?xml version="1.0" encoding="utf-8"?>
<a:theme xmlns:a="http://schemas.openxmlformats.org/drawingml/2006/main" name="Perseus theme">
  <a:themeElements>
    <a:clrScheme name="Perseus">
      <a:dk1>
        <a:sysClr val="windowText" lastClr="000000"/>
      </a:dk1>
      <a:lt1>
        <a:sysClr val="window" lastClr="FFFFFF"/>
      </a:lt1>
      <a:dk2>
        <a:srgbClr val="231F20"/>
      </a:dk2>
      <a:lt2>
        <a:srgbClr val="E7E6E6"/>
      </a:lt2>
      <a:accent1>
        <a:srgbClr val="8A1F03"/>
      </a:accent1>
      <a:accent2>
        <a:srgbClr val="E7A614"/>
      </a:accent2>
      <a:accent3>
        <a:srgbClr val="1E3742"/>
      </a:accent3>
      <a:accent4>
        <a:srgbClr val="0C202A"/>
      </a:accent4>
      <a:accent5>
        <a:srgbClr val="4D4D4F"/>
      </a:accent5>
      <a:accent6>
        <a:srgbClr val="AEB5BA"/>
      </a:accent6>
      <a:hlink>
        <a:srgbClr val="0563C1"/>
      </a:hlink>
      <a:folHlink>
        <a:srgbClr val="954F72"/>
      </a:folHlink>
    </a:clrScheme>
    <a:fontScheme name="Calibri">
      <a:maj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mailto:sustainability@agig.com.au" TargetMode="External"/><Relationship Id="rId1" Type="http://schemas.openxmlformats.org/officeDocument/2006/relationships/hyperlink" Target="https://www.agig.com.au/stakeholder-engagement"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EE9581-5B09-4D89-842A-78D988DF0066}">
  <sheetPr>
    <tabColor rgb="FF003C71"/>
    <pageSetUpPr fitToPage="1"/>
  </sheetPr>
  <dimension ref="A39"/>
  <sheetViews>
    <sheetView showGridLines="0" tabSelected="1" workbookViewId="0"/>
  </sheetViews>
  <sheetFormatPr defaultRowHeight="14.4" x14ac:dyDescent="0.3"/>
  <sheetData>
    <row r="39" spans="1:1" x14ac:dyDescent="0.3">
      <c r="A39" s="435" t="s">
        <v>0</v>
      </c>
    </row>
  </sheetData>
  <sheetProtection algorithmName="SHA-512" hashValue="zpMpe1t1/G0x/Kxccoc32dxBPDJ02z5ATdpG2E2kwGAD39ED+OiDwrym6Kh1ngrnyxTNrgyp1nORiu3UIjKIUw==" saltValue="1Vn4JzUK2T1vuwDlAE2hCw==" spinCount="100000" sheet="1" objects="1" scenarios="1"/>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ABC5B4-76C8-4C7D-8321-94527C8988B2}">
  <sheetPr>
    <tabColor rgb="FF00A3E0"/>
    <pageSetUpPr autoPageBreaks="0" fitToPage="1"/>
  </sheetPr>
  <dimension ref="A1:F47"/>
  <sheetViews>
    <sheetView showGridLines="0" zoomScaleNormal="100" workbookViewId="0">
      <pane xSplit="1" ySplit="3" topLeftCell="B4" activePane="bottomRight" state="frozen"/>
      <selection pane="topRight" activeCell="B1" sqref="B1"/>
      <selection pane="bottomLeft" activeCell="A4" sqref="A4"/>
      <selection pane="bottomRight"/>
    </sheetView>
  </sheetViews>
  <sheetFormatPr defaultColWidth="13.5546875" defaultRowHeight="15" customHeight="1" x14ac:dyDescent="0.3"/>
  <cols>
    <col min="1" max="1" width="1.6640625" style="1" customWidth="1"/>
    <col min="2" max="2" width="2" style="1" customWidth="1"/>
    <col min="3" max="3" width="134" style="1" customWidth="1"/>
    <col min="4" max="16384" width="13.5546875" style="1"/>
  </cols>
  <sheetData>
    <row r="1" spans="1:3" ht="12" customHeight="1" x14ac:dyDescent="0.3"/>
    <row r="2" spans="1:3" s="9" customFormat="1" ht="33.75" customHeight="1" x14ac:dyDescent="0.3">
      <c r="B2" s="40" t="s">
        <v>1</v>
      </c>
    </row>
    <row r="3" spans="1:3" s="9" customFormat="1" ht="22.5" customHeight="1" x14ac:dyDescent="0.25">
      <c r="B3" s="434" t="s">
        <v>2</v>
      </c>
    </row>
    <row r="4" spans="1:3" ht="10.199999999999999" customHeight="1" x14ac:dyDescent="0.3"/>
    <row r="5" spans="1:3" ht="20.100000000000001" customHeight="1" x14ac:dyDescent="0.3">
      <c r="B5" s="10" t="s">
        <v>3</v>
      </c>
    </row>
    <row r="6" spans="1:3" ht="15" customHeight="1" x14ac:dyDescent="0.3">
      <c r="B6" s="1" t="s">
        <v>4</v>
      </c>
    </row>
    <row r="7" spans="1:3" ht="38.25" customHeight="1" x14ac:dyDescent="0.3">
      <c r="B7" s="11" t="s">
        <v>5</v>
      </c>
      <c r="C7" s="11" t="s">
        <v>6</v>
      </c>
    </row>
    <row r="8" spans="1:3" ht="15" customHeight="1" x14ac:dyDescent="0.3">
      <c r="B8" s="11" t="s">
        <v>5</v>
      </c>
      <c r="C8" s="12" t="s">
        <v>7</v>
      </c>
    </row>
    <row r="9" spans="1:3" ht="38.25" customHeight="1" x14ac:dyDescent="0.3">
      <c r="A9" s="5"/>
      <c r="B9" s="11" t="s">
        <v>5</v>
      </c>
      <c r="C9" s="415" t="s">
        <v>8</v>
      </c>
    </row>
    <row r="10" spans="1:3" ht="22.5" customHeight="1" x14ac:dyDescent="0.3">
      <c r="A10" s="5"/>
      <c r="B10" s="11" t="s">
        <v>5</v>
      </c>
      <c r="C10" s="415" t="s">
        <v>9</v>
      </c>
    </row>
    <row r="11" spans="1:3" ht="10.199999999999999" customHeight="1" x14ac:dyDescent="0.3">
      <c r="A11" s="5"/>
    </row>
    <row r="12" spans="1:3" ht="20.100000000000001" customHeight="1" x14ac:dyDescent="0.3">
      <c r="A12" s="4"/>
      <c r="B12" s="10" t="s">
        <v>10</v>
      </c>
    </row>
    <row r="13" spans="1:3" ht="14.1" customHeight="1" x14ac:dyDescent="0.3">
      <c r="A13" s="4"/>
      <c r="B13" s="438" t="s">
        <v>11</v>
      </c>
      <c r="C13" s="438"/>
    </row>
    <row r="14" spans="1:3" ht="7.2" customHeight="1" x14ac:dyDescent="0.3">
      <c r="A14" s="4"/>
      <c r="B14" s="13"/>
      <c r="C14" s="13"/>
    </row>
    <row r="15" spans="1:3" ht="14.1" customHeight="1" x14ac:dyDescent="0.3">
      <c r="A15" s="4"/>
      <c r="B15" s="438" t="s">
        <v>12</v>
      </c>
      <c r="C15" s="438"/>
    </row>
    <row r="16" spans="1:3" ht="15" customHeight="1" x14ac:dyDescent="0.3">
      <c r="A16" s="5"/>
      <c r="B16" s="11" t="s">
        <v>5</v>
      </c>
      <c r="C16" s="12" t="s">
        <v>13</v>
      </c>
    </row>
    <row r="17" spans="1:3" ht="15" customHeight="1" x14ac:dyDescent="0.3">
      <c r="A17" s="4"/>
      <c r="B17" s="11" t="s">
        <v>5</v>
      </c>
      <c r="C17" s="12" t="s">
        <v>14</v>
      </c>
    </row>
    <row r="18" spans="1:3" ht="15" customHeight="1" x14ac:dyDescent="0.3">
      <c r="A18" s="6"/>
      <c r="B18" s="11" t="s">
        <v>5</v>
      </c>
      <c r="C18" s="12" t="s">
        <v>15</v>
      </c>
    </row>
    <row r="19" spans="1:3" ht="15" customHeight="1" x14ac:dyDescent="0.3">
      <c r="B19" s="11" t="s">
        <v>5</v>
      </c>
      <c r="C19" s="12" t="s">
        <v>16</v>
      </c>
    </row>
    <row r="20" spans="1:3" ht="7.2" customHeight="1" x14ac:dyDescent="0.3">
      <c r="B20" s="11"/>
      <c r="C20" s="12"/>
    </row>
    <row r="21" spans="1:3" ht="15" customHeight="1" x14ac:dyDescent="0.3">
      <c r="B21" s="12" t="s">
        <v>17</v>
      </c>
      <c r="C21" s="12"/>
    </row>
    <row r="22" spans="1:3" ht="15" customHeight="1" x14ac:dyDescent="0.3">
      <c r="B22" s="11" t="s">
        <v>5</v>
      </c>
      <c r="C22" s="12" t="s">
        <v>18</v>
      </c>
    </row>
    <row r="23" spans="1:3" ht="15" customHeight="1" x14ac:dyDescent="0.3">
      <c r="A23" s="6"/>
      <c r="B23" s="11" t="s">
        <v>5</v>
      </c>
      <c r="C23" s="1" t="s">
        <v>19</v>
      </c>
    </row>
    <row r="24" spans="1:3" ht="7.2" customHeight="1" x14ac:dyDescent="0.3">
      <c r="A24" s="6"/>
      <c r="B24" s="11"/>
    </row>
    <row r="25" spans="1:3" ht="27" customHeight="1" x14ac:dyDescent="0.3">
      <c r="A25" s="6"/>
      <c r="B25" s="438" t="s">
        <v>20</v>
      </c>
      <c r="C25" s="438"/>
    </row>
    <row r="26" spans="1:3" ht="7.2" customHeight="1" x14ac:dyDescent="0.3">
      <c r="A26" s="6"/>
      <c r="B26" s="12"/>
    </row>
    <row r="27" spans="1:3" ht="39" customHeight="1" x14ac:dyDescent="0.3">
      <c r="A27" s="6"/>
      <c r="B27" s="438" t="s">
        <v>21</v>
      </c>
      <c r="C27" s="438"/>
    </row>
    <row r="28" spans="1:3" ht="10.199999999999999" customHeight="1" x14ac:dyDescent="0.3">
      <c r="A28" s="6"/>
    </row>
    <row r="29" spans="1:3" ht="20.100000000000001" customHeight="1" x14ac:dyDescent="0.3">
      <c r="A29" s="4"/>
      <c r="B29" s="10" t="s">
        <v>22</v>
      </c>
    </row>
    <row r="30" spans="1:3" ht="25.5" customHeight="1" x14ac:dyDescent="0.3">
      <c r="A30" s="6"/>
      <c r="B30" s="438" t="s">
        <v>23</v>
      </c>
      <c r="C30" s="438"/>
    </row>
    <row r="31" spans="1:3" ht="7.2" customHeight="1" x14ac:dyDescent="0.3">
      <c r="A31" s="6"/>
      <c r="B31" s="13"/>
      <c r="C31" s="13"/>
    </row>
    <row r="32" spans="1:3" ht="24.75" customHeight="1" x14ac:dyDescent="0.3">
      <c r="A32" s="6"/>
      <c r="B32" s="439" t="s">
        <v>24</v>
      </c>
      <c r="C32" s="439"/>
    </row>
    <row r="33" spans="1:6" ht="10.199999999999999" customHeight="1" x14ac:dyDescent="0.3">
      <c r="A33" s="7"/>
    </row>
    <row r="34" spans="1:6" ht="20.100000000000001" customHeight="1" x14ac:dyDescent="0.3">
      <c r="A34" s="4"/>
      <c r="B34" s="10" t="s">
        <v>25</v>
      </c>
    </row>
    <row r="35" spans="1:6" ht="14.1" customHeight="1" x14ac:dyDescent="0.3">
      <c r="A35" s="6"/>
      <c r="B35" s="438" t="s">
        <v>26</v>
      </c>
      <c r="C35" s="438"/>
    </row>
    <row r="36" spans="1:6" ht="14.1" customHeight="1" x14ac:dyDescent="0.3">
      <c r="A36" s="6"/>
      <c r="B36" s="438" t="s">
        <v>27</v>
      </c>
      <c r="C36" s="438"/>
    </row>
    <row r="37" spans="1:6" s="3" customFormat="1" ht="10.199999999999999" customHeight="1" x14ac:dyDescent="0.3">
      <c r="A37" s="2"/>
      <c r="B37" s="14"/>
      <c r="C37" s="14"/>
      <c r="D37" s="1"/>
      <c r="E37" s="1"/>
      <c r="F37" s="1"/>
    </row>
    <row r="38" spans="1:6" ht="20.100000000000001" customHeight="1" x14ac:dyDescent="0.3">
      <c r="B38" s="10" t="s">
        <v>28</v>
      </c>
    </row>
    <row r="39" spans="1:6" ht="15" customHeight="1" x14ac:dyDescent="0.3">
      <c r="A39" s="8"/>
      <c r="B39" s="11" t="s">
        <v>5</v>
      </c>
      <c r="C39" s="1" t="s">
        <v>29</v>
      </c>
    </row>
    <row r="40" spans="1:6" ht="15" customHeight="1" x14ac:dyDescent="0.3">
      <c r="B40" s="11" t="s">
        <v>5</v>
      </c>
      <c r="C40" s="1" t="s">
        <v>30</v>
      </c>
    </row>
    <row r="41" spans="1:6" ht="15" customHeight="1" x14ac:dyDescent="0.3">
      <c r="B41" s="11" t="s">
        <v>5</v>
      </c>
      <c r="C41" s="1" t="s">
        <v>31</v>
      </c>
    </row>
    <row r="42" spans="1:6" ht="15" customHeight="1" x14ac:dyDescent="0.3">
      <c r="B42" s="11" t="s">
        <v>5</v>
      </c>
      <c r="C42" s="11" t="s">
        <v>32</v>
      </c>
      <c r="D42" s="11"/>
    </row>
    <row r="43" spans="1:6" ht="10.199999999999999" customHeight="1" x14ac:dyDescent="0.3"/>
    <row r="44" spans="1:6" ht="20.100000000000001" customHeight="1" x14ac:dyDescent="0.3">
      <c r="B44" s="10" t="s">
        <v>33</v>
      </c>
    </row>
    <row r="45" spans="1:6" ht="15" customHeight="1" x14ac:dyDescent="0.3">
      <c r="B45" s="437" t="s">
        <v>34</v>
      </c>
      <c r="C45" s="437"/>
    </row>
    <row r="46" spans="1:6" ht="7.2" customHeight="1" x14ac:dyDescent="0.3"/>
    <row r="47" spans="1:6" ht="15" customHeight="1" x14ac:dyDescent="0.3">
      <c r="B47" s="437" t="s">
        <v>35</v>
      </c>
      <c r="C47" s="437"/>
    </row>
  </sheetData>
  <sheetProtection algorithmName="SHA-512" hashValue="3TA3pmqYNvdybl8kq62S8OZ7SC6+cVEvgd6HAYPJ5fjMvoW4/PO6owzlD0BINUKd0Zk9WcTpsS1LFN915R2GVg==" saltValue="53CyZ5ZicVdCyCzNFS0tuw==" spinCount="100000" sheet="1" objects="1" scenarios="1"/>
  <mergeCells count="10">
    <mergeCell ref="B47:C47"/>
    <mergeCell ref="B45:C45"/>
    <mergeCell ref="B30:C30"/>
    <mergeCell ref="B35:C35"/>
    <mergeCell ref="B13:C13"/>
    <mergeCell ref="B15:C15"/>
    <mergeCell ref="B32:C32"/>
    <mergeCell ref="B36:C36"/>
    <mergeCell ref="B25:C25"/>
    <mergeCell ref="B27:C27"/>
  </mergeCells>
  <pageMargins left="0.7" right="0.7" top="0.75" bottom="0.75" header="0.3" footer="0.3"/>
  <pageSetup paperSize="9" scale="64"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C0004-9E7E-4E71-B07A-E697BB92E627}">
  <sheetPr>
    <tabColor rgb="FF00A3E0"/>
    <pageSetUpPr autoPageBreaks="0"/>
  </sheetPr>
  <dimension ref="B1:B18"/>
  <sheetViews>
    <sheetView showGridLines="0" zoomScaleNormal="100" workbookViewId="0"/>
  </sheetViews>
  <sheetFormatPr defaultColWidth="13.5546875" defaultRowHeight="15" customHeight="1" x14ac:dyDescent="0.3"/>
  <cols>
    <col min="1" max="1" width="1.6640625" style="1" customWidth="1"/>
    <col min="2" max="2" width="66.6640625" style="1" customWidth="1"/>
    <col min="3" max="3" width="69.5546875" style="1" customWidth="1"/>
    <col min="4" max="16384" width="13.5546875" style="1"/>
  </cols>
  <sheetData>
    <row r="1" spans="2:2" ht="12" customHeight="1" x14ac:dyDescent="0.3"/>
    <row r="2" spans="2:2" s="9" customFormat="1" ht="33.75" customHeight="1" x14ac:dyDescent="0.3">
      <c r="B2" s="40" t="s">
        <v>36</v>
      </c>
    </row>
    <row r="3" spans="2:2" ht="10.199999999999999" customHeight="1" x14ac:dyDescent="0.3"/>
    <row r="4" spans="2:2" s="15" customFormat="1" ht="20.100000000000001" customHeight="1" x14ac:dyDescent="0.3">
      <c r="B4" s="312" t="s">
        <v>37</v>
      </c>
    </row>
    <row r="5" spans="2:2" s="15" customFormat="1" ht="20.100000000000001" customHeight="1" x14ac:dyDescent="0.3">
      <c r="B5" s="312" t="s">
        <v>38</v>
      </c>
    </row>
    <row r="6" spans="2:2" s="15" customFormat="1" ht="20.100000000000001" customHeight="1" x14ac:dyDescent="0.3">
      <c r="B6" s="312" t="s">
        <v>39</v>
      </c>
    </row>
    <row r="7" spans="2:2" s="15" customFormat="1" ht="20.100000000000001" customHeight="1" x14ac:dyDescent="0.3">
      <c r="B7" s="311" t="s">
        <v>40</v>
      </c>
    </row>
    <row r="8" spans="2:2" s="15" customFormat="1" ht="20.100000000000001" customHeight="1" x14ac:dyDescent="0.3">
      <c r="B8" s="311" t="s">
        <v>41</v>
      </c>
    </row>
    <row r="9" spans="2:2" s="15" customFormat="1" ht="20.100000000000001" customHeight="1" x14ac:dyDescent="0.3">
      <c r="B9" s="311" t="s">
        <v>42</v>
      </c>
    </row>
    <row r="10" spans="2:2" s="15" customFormat="1" ht="20.100000000000001" customHeight="1" x14ac:dyDescent="0.3">
      <c r="B10" s="311" t="s">
        <v>43</v>
      </c>
    </row>
    <row r="11" spans="2:2" s="15" customFormat="1" ht="20.100000000000001" customHeight="1" x14ac:dyDescent="0.3">
      <c r="B11" s="311" t="s">
        <v>44</v>
      </c>
    </row>
    <row r="12" spans="2:2" s="15" customFormat="1" ht="20.100000000000001" customHeight="1" x14ac:dyDescent="0.3">
      <c r="B12" s="311" t="s">
        <v>45</v>
      </c>
    </row>
    <row r="13" spans="2:2" ht="20.100000000000001" customHeight="1" x14ac:dyDescent="0.3">
      <c r="B13" s="311" t="s">
        <v>46</v>
      </c>
    </row>
    <row r="14" spans="2:2" ht="20.100000000000001" customHeight="1" x14ac:dyDescent="0.3">
      <c r="B14" s="311" t="s">
        <v>47</v>
      </c>
    </row>
    <row r="15" spans="2:2" ht="20.100000000000001" customHeight="1" x14ac:dyDescent="0.3">
      <c r="B15" s="311" t="s">
        <v>48</v>
      </c>
    </row>
    <row r="16" spans="2:2" s="15" customFormat="1" ht="20.100000000000001" customHeight="1" x14ac:dyDescent="0.3">
      <c r="B16" s="311" t="s">
        <v>49</v>
      </c>
    </row>
    <row r="17" spans="2:2" s="15" customFormat="1" ht="20.100000000000001" customHeight="1" x14ac:dyDescent="0.3">
      <c r="B17" s="311" t="s">
        <v>50</v>
      </c>
    </row>
    <row r="18" spans="2:2" s="15" customFormat="1" ht="20.100000000000001" customHeight="1" x14ac:dyDescent="0.3">
      <c r="B18" s="311" t="s">
        <v>51</v>
      </c>
    </row>
  </sheetData>
  <sheetProtection algorithmName="SHA-512" hashValue="Va3XFCzAKSoltKUDPsrlqfU1jBt2qdtOjJ4wix1Z0Yn8+Ke9B6EKVooD7hqOGL6wEV9EinFxbnS5wxySQmo98g==" saltValue="SEXhJk5OsJUwtf2erEtRQQ==" spinCount="100000" sheet="1" objects="1" scenarios="1"/>
  <hyperlinks>
    <hyperlink ref="B4" location="'1. Operational'!Print_Area" display="1. Operational Data" xr:uid="{C5FE9E19-0EC8-4F9A-9C6E-5C187EE3846D}"/>
    <hyperlink ref="B5" location="'2. Environmental'!Print_Area" display="2. Environmental Data" xr:uid="{2E4C7699-A1D2-4106-9760-A1A40E03944A}"/>
    <hyperlink ref="B6" location="'3. Governance'!Print_Area" display="3. Governance Data" xr:uid="{E4B5981D-6479-4912-AE71-BF6201E1979E}"/>
    <hyperlink ref="B7" location="'4. Employment and Training'!A1" display="4. Employment Data" xr:uid="{A112D74C-5EA5-4310-8F78-C77D11632876}"/>
    <hyperlink ref="B8" location="'5. Safety'!Print_Area" display="5. Safety Data" xr:uid="{948CF0FE-AA5C-48C5-A3D4-A1B4E028BFA8}"/>
    <hyperlink ref="B9" location="'6. Communities and Human Rights'!Print_Area" display="6. Community and Human Rights Data" xr:uid="{DFEBD525-4F10-4B3C-A65B-4F52387CAF4F}"/>
    <hyperlink ref="B10" location="'7. Supply Chain'!Print_Area" display="7. Supply Chain Data" xr:uid="{3A311FD7-DBC8-4159-90D0-09AA9F108F3B}"/>
    <hyperlink ref="B11" location="'8. GRI Index'!A1" display="8. GRI Index " xr:uid="{AB90499F-8461-48FE-8667-F194043FF579}"/>
    <hyperlink ref="B12" location="'9. Key Corporate Policies Plans'!A1" display="9. Key Corporate Policies and Plans" xr:uid="{31CFFC78-97D4-46EA-B4D4-B2696ED1610D}"/>
    <hyperlink ref="B17" location="'Assurance Statement AGN'!A1" display="Assurance Statement AGN" xr:uid="{D3F01147-6FB1-4C4A-BC3F-A27C2FA01D3C}"/>
    <hyperlink ref="B16" location="'Assurance Statement DBP'!A1" display="Assurance Statement DBP" xr:uid="{D098D66C-71FC-4EEA-8CB5-3E28C4B02C2B}"/>
    <hyperlink ref="B18" location="'Assurance Statement MGN'!A1" display="Assurance Statement MGN" xr:uid="{A8D79387-6703-450B-BD92-0724D371FF7A}"/>
    <hyperlink ref="B14" location="'Basis of Preparations AGN'!A1" display="Basis of Preparations AGN" xr:uid="{2CEF632C-E823-40D9-AF8B-7DA7D8216A5C}"/>
    <hyperlink ref="B13" location="'Basis of Preparations DBP'!A1" display="Basis of Preparations DBP" xr:uid="{DF32074C-B857-4B9E-BA37-8582334280BB}"/>
    <hyperlink ref="B15" location="'Basis of Preparations MGN'!A1" display="Basis of Preparations MGN" xr:uid="{A6D70B5C-EFC3-48F5-8086-C0071F24979B}"/>
  </hyperlinks>
  <pageMargins left="0.7" right="0.7" top="0.75" bottom="0.75" header="0.3" footer="0.3"/>
  <pageSetup paperSize="9" scale="61"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0AB78D-55A5-403F-B886-C16F3F2CEEF4}">
  <sheetPr>
    <tabColor theme="7" tint="0.749992370372631"/>
    <pageSetUpPr autoPageBreaks="0" fitToPage="1"/>
  </sheetPr>
  <dimension ref="A1:XFB126"/>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70.109375" style="1" customWidth="1"/>
    <col min="3" max="3" width="8.44140625" style="1" customWidth="1"/>
    <col min="4" max="15" width="11.6640625" style="1" customWidth="1"/>
    <col min="16" max="16382" width="13.5546875" style="1"/>
    <col min="16383" max="16384" width="13.5546875" style="1" bestFit="1"/>
  </cols>
  <sheetData>
    <row r="1" spans="2:11" ht="12" customHeight="1" x14ac:dyDescent="0.3"/>
    <row r="2" spans="2:11" s="9" customFormat="1" ht="33.75" customHeight="1" x14ac:dyDescent="0.3">
      <c r="B2" s="40" t="s">
        <v>37</v>
      </c>
    </row>
    <row r="3" spans="2:11" s="9" customFormat="1" ht="22.5" customHeight="1" x14ac:dyDescent="0.3">
      <c r="B3" s="241" t="s">
        <v>52</v>
      </c>
    </row>
    <row r="4" spans="2:11" ht="11.1" customHeight="1" x14ac:dyDescent="0.3"/>
    <row r="5" spans="2:11" ht="20.100000000000001" customHeight="1" x14ac:dyDescent="0.3">
      <c r="B5" s="10" t="s">
        <v>53</v>
      </c>
    </row>
    <row r="6" spans="2:11" ht="15" customHeight="1" x14ac:dyDescent="0.3">
      <c r="B6" s="23"/>
      <c r="C6" s="441" t="s">
        <v>54</v>
      </c>
      <c r="D6" s="442">
        <v>2025</v>
      </c>
      <c r="E6" s="442"/>
      <c r="F6" s="442">
        <v>2024</v>
      </c>
      <c r="G6" s="442"/>
      <c r="H6" s="348">
        <v>2023</v>
      </c>
      <c r="I6" s="348"/>
      <c r="J6" s="348">
        <v>2022</v>
      </c>
      <c r="K6" s="348"/>
    </row>
    <row r="7" spans="2:11" ht="15" customHeight="1" x14ac:dyDescent="0.3">
      <c r="B7" s="24"/>
      <c r="C7" s="441"/>
      <c r="D7" s="28" t="s">
        <v>55</v>
      </c>
      <c r="E7" s="29" t="s">
        <v>56</v>
      </c>
      <c r="F7" s="28" t="s">
        <v>55</v>
      </c>
      <c r="G7" s="29" t="s">
        <v>56</v>
      </c>
      <c r="H7" s="28" t="s">
        <v>55</v>
      </c>
      <c r="I7" s="25" t="s">
        <v>56</v>
      </c>
      <c r="J7" s="28" t="s">
        <v>55</v>
      </c>
      <c r="K7" s="29" t="s">
        <v>56</v>
      </c>
    </row>
    <row r="8" spans="2:11" ht="15" customHeight="1" x14ac:dyDescent="0.3">
      <c r="B8" s="16" t="s">
        <v>57</v>
      </c>
      <c r="C8" s="17"/>
      <c r="D8" s="389"/>
      <c r="E8" s="389"/>
      <c r="F8" s="20"/>
      <c r="G8" s="20"/>
      <c r="H8" s="20"/>
      <c r="I8" s="20"/>
      <c r="J8" s="20"/>
      <c r="K8" s="20"/>
    </row>
    <row r="9" spans="2:11" ht="15" customHeight="1" x14ac:dyDescent="0.3">
      <c r="B9" s="18" t="s">
        <v>58</v>
      </c>
      <c r="C9" s="19" t="s">
        <v>59</v>
      </c>
      <c r="D9" s="407">
        <v>0</v>
      </c>
      <c r="E9" s="210">
        <v>489621</v>
      </c>
      <c r="F9" s="21" t="s">
        <v>60</v>
      </c>
      <c r="G9" s="22">
        <v>485573</v>
      </c>
      <c r="H9" s="21" t="s">
        <v>60</v>
      </c>
      <c r="I9" s="22">
        <v>468227</v>
      </c>
      <c r="J9" s="21" t="s">
        <v>60</v>
      </c>
      <c r="K9" s="22">
        <v>453622</v>
      </c>
    </row>
    <row r="10" spans="2:11" ht="15" customHeight="1" x14ac:dyDescent="0.3">
      <c r="B10" s="18" t="s">
        <v>61</v>
      </c>
      <c r="C10" s="19" t="s">
        <v>59</v>
      </c>
      <c r="D10" s="407">
        <v>0</v>
      </c>
      <c r="E10" s="210">
        <v>2903.75</v>
      </c>
      <c r="F10" s="21" t="s">
        <v>60</v>
      </c>
      <c r="G10" s="22">
        <v>2877.69</v>
      </c>
      <c r="H10" s="21" t="s">
        <v>60</v>
      </c>
      <c r="I10" s="22">
        <v>2633</v>
      </c>
      <c r="J10" s="21" t="s">
        <v>60</v>
      </c>
      <c r="K10" s="22">
        <v>2495</v>
      </c>
    </row>
    <row r="11" spans="2:11" ht="15" customHeight="1" thickBot="1" x14ac:dyDescent="0.35">
      <c r="B11" s="48" t="s">
        <v>62</v>
      </c>
      <c r="C11" s="49" t="s">
        <v>59</v>
      </c>
      <c r="D11" s="416">
        <v>0</v>
      </c>
      <c r="E11" s="58">
        <f>SUM(E9:E10)</f>
        <v>492524.75</v>
      </c>
      <c r="F11" s="417">
        <v>0</v>
      </c>
      <c r="G11" s="51">
        <f>SUM(G9:G10)</f>
        <v>488450.69</v>
      </c>
      <c r="H11" s="50" t="s">
        <v>60</v>
      </c>
      <c r="I11" s="51">
        <f>SUM(I9:I10)</f>
        <v>470860</v>
      </c>
      <c r="J11" s="50" t="s">
        <v>60</v>
      </c>
      <c r="K11" s="51">
        <f>SUM(K9:K10)</f>
        <v>456117</v>
      </c>
    </row>
    <row r="12" spans="2:11" ht="15" customHeight="1" x14ac:dyDescent="0.3">
      <c r="B12" s="53" t="s">
        <v>63</v>
      </c>
      <c r="C12" s="54"/>
      <c r="D12" s="390"/>
      <c r="E12" s="390"/>
      <c r="F12" s="55"/>
      <c r="G12" s="55"/>
      <c r="H12" s="55"/>
      <c r="I12" s="55"/>
      <c r="J12" s="55"/>
      <c r="K12" s="55"/>
    </row>
    <row r="13" spans="2:11" ht="15" customHeight="1" x14ac:dyDescent="0.3">
      <c r="B13" s="18" t="s">
        <v>64</v>
      </c>
      <c r="C13" s="19" t="s">
        <v>59</v>
      </c>
      <c r="D13" s="102">
        <f>32355+246</f>
        <v>32601</v>
      </c>
      <c r="E13" s="210">
        <f>D13+14750+27</f>
        <v>47378</v>
      </c>
      <c r="F13" s="21">
        <v>33575</v>
      </c>
      <c r="G13" s="22">
        <v>49061</v>
      </c>
      <c r="H13" s="21">
        <v>34722</v>
      </c>
      <c r="I13" s="22">
        <v>50619</v>
      </c>
      <c r="J13" s="21">
        <v>39096.5</v>
      </c>
      <c r="K13" s="22">
        <v>55641</v>
      </c>
    </row>
    <row r="14" spans="2:11" ht="15" customHeight="1" x14ac:dyDescent="0.3">
      <c r="B14" s="18" t="s">
        <v>65</v>
      </c>
      <c r="C14" s="19" t="s">
        <v>59</v>
      </c>
      <c r="D14" s="102">
        <v>9909</v>
      </c>
      <c r="E14" s="210">
        <f>9909+17847</f>
        <v>27756</v>
      </c>
      <c r="F14" s="21">
        <v>9982</v>
      </c>
      <c r="G14" s="22">
        <v>25542</v>
      </c>
      <c r="H14" s="21">
        <v>10456</v>
      </c>
      <c r="I14" s="22">
        <v>28731</v>
      </c>
      <c r="J14" s="21">
        <v>11165</v>
      </c>
      <c r="K14" s="22">
        <v>30195</v>
      </c>
    </row>
    <row r="15" spans="2:11" ht="15" customHeight="1" x14ac:dyDescent="0.3">
      <c r="B15" s="18" t="s">
        <v>66</v>
      </c>
      <c r="C15" s="19" t="s">
        <v>59</v>
      </c>
      <c r="D15" s="102">
        <f>2813+147</f>
        <v>2960</v>
      </c>
      <c r="E15" s="210">
        <f>D15+2677+313</f>
        <v>5950</v>
      </c>
      <c r="F15" s="21">
        <v>2926</v>
      </c>
      <c r="G15" s="22">
        <v>6043</v>
      </c>
      <c r="H15" s="21">
        <v>2614</v>
      </c>
      <c r="I15" s="22">
        <v>5983</v>
      </c>
      <c r="J15" s="21">
        <v>2734</v>
      </c>
      <c r="K15" s="22">
        <v>6011</v>
      </c>
    </row>
    <row r="16" spans="2:11" ht="15" customHeight="1" x14ac:dyDescent="0.3">
      <c r="B16" s="18" t="s">
        <v>67</v>
      </c>
      <c r="C16" s="19" t="s">
        <v>59</v>
      </c>
      <c r="D16" s="102">
        <f>1304+1139</f>
        <v>2443</v>
      </c>
      <c r="E16" s="210">
        <f>D16+1907+723</f>
        <v>5073</v>
      </c>
      <c r="F16" s="21">
        <v>2378</v>
      </c>
      <c r="G16" s="22">
        <v>5016</v>
      </c>
      <c r="H16" s="21">
        <v>2542</v>
      </c>
      <c r="I16" s="22">
        <v>5079</v>
      </c>
      <c r="J16" s="21">
        <v>2920</v>
      </c>
      <c r="K16" s="22">
        <v>5634</v>
      </c>
    </row>
    <row r="17" spans="2:11" ht="15" customHeight="1" x14ac:dyDescent="0.3">
      <c r="B17" s="18" t="s">
        <v>68</v>
      </c>
      <c r="C17" s="19" t="s">
        <v>59</v>
      </c>
      <c r="D17" s="102">
        <v>55</v>
      </c>
      <c r="E17" s="210">
        <f>D17+73+635</f>
        <v>763</v>
      </c>
      <c r="F17" s="21">
        <v>54</v>
      </c>
      <c r="G17" s="22">
        <v>621</v>
      </c>
      <c r="H17" s="21">
        <v>52</v>
      </c>
      <c r="I17" s="22">
        <v>1169</v>
      </c>
      <c r="J17" s="21">
        <v>64</v>
      </c>
      <c r="K17" s="22">
        <v>806</v>
      </c>
    </row>
    <row r="18" spans="2:11" ht="15" customHeight="1" thickBot="1" x14ac:dyDescent="0.35">
      <c r="B18" s="56" t="s">
        <v>69</v>
      </c>
      <c r="C18" s="57" t="s">
        <v>59</v>
      </c>
      <c r="D18" s="58">
        <f>SUM(D13:D17)</f>
        <v>47968</v>
      </c>
      <c r="E18" s="58">
        <f>SUM(E13:E17)</f>
        <v>86920</v>
      </c>
      <c r="F18" s="59">
        <f t="shared" ref="F18:G18" si="0">SUM(F13:F17)</f>
        <v>48915</v>
      </c>
      <c r="G18" s="59">
        <f t="shared" si="0"/>
        <v>86283</v>
      </c>
      <c r="H18" s="59">
        <f>SUM(H13:H17)</f>
        <v>50386</v>
      </c>
      <c r="I18" s="59">
        <f t="shared" ref="I18:K18" si="1">SUM(I13:I17)</f>
        <v>91581</v>
      </c>
      <c r="J18" s="59">
        <f t="shared" si="1"/>
        <v>55979.5</v>
      </c>
      <c r="K18" s="59">
        <f t="shared" si="1"/>
        <v>98287</v>
      </c>
    </row>
    <row r="19" spans="2:11" ht="15" customHeight="1" x14ac:dyDescent="0.3">
      <c r="B19" s="16" t="s">
        <v>70</v>
      </c>
      <c r="C19" s="52"/>
      <c r="D19" s="389"/>
      <c r="E19" s="389"/>
      <c r="F19" s="20"/>
      <c r="G19" s="20"/>
      <c r="H19" s="20"/>
      <c r="I19" s="20"/>
      <c r="J19" s="20"/>
      <c r="K19" s="20"/>
    </row>
    <row r="20" spans="2:11" ht="15" customHeight="1" x14ac:dyDescent="0.3">
      <c r="B20" s="18" t="s">
        <v>64</v>
      </c>
      <c r="C20" s="19" t="s">
        <v>59</v>
      </c>
      <c r="D20" s="102">
        <v>34657</v>
      </c>
      <c r="E20" s="210">
        <v>43148</v>
      </c>
      <c r="F20" s="21">
        <v>36267</v>
      </c>
      <c r="G20" s="22">
        <v>46266</v>
      </c>
      <c r="H20" s="21">
        <v>38000</v>
      </c>
      <c r="I20" s="22">
        <v>48503</v>
      </c>
      <c r="J20" s="21">
        <v>43682</v>
      </c>
      <c r="K20" s="22">
        <v>54558</v>
      </c>
    </row>
    <row r="21" spans="2:11" ht="15" customHeight="1" x14ac:dyDescent="0.3">
      <c r="B21" s="41" t="s">
        <v>71</v>
      </c>
      <c r="C21" s="42" t="s">
        <v>59</v>
      </c>
      <c r="D21" s="391">
        <f>+D20</f>
        <v>34657</v>
      </c>
      <c r="E21" s="391">
        <f>+E20</f>
        <v>43148</v>
      </c>
      <c r="F21" s="43">
        <f t="shared" ref="F21:G21" si="2">F20</f>
        <v>36267</v>
      </c>
      <c r="G21" s="43">
        <f t="shared" si="2"/>
        <v>46266</v>
      </c>
      <c r="H21" s="43">
        <f>H20</f>
        <v>38000</v>
      </c>
      <c r="I21" s="43">
        <f t="shared" ref="I21:K21" si="3">I20</f>
        <v>48503</v>
      </c>
      <c r="J21" s="43">
        <f t="shared" si="3"/>
        <v>43682</v>
      </c>
      <c r="K21" s="43">
        <f t="shared" si="3"/>
        <v>54558</v>
      </c>
    </row>
    <row r="22" spans="2:11" ht="15" customHeight="1" x14ac:dyDescent="0.3">
      <c r="B22" s="26" t="s">
        <v>72</v>
      </c>
      <c r="C22" s="27" t="s">
        <v>59</v>
      </c>
      <c r="D22" s="30">
        <f>D21+D18+D11</f>
        <v>82625</v>
      </c>
      <c r="E22" s="30">
        <f>E21+E18+E11</f>
        <v>622592.75</v>
      </c>
      <c r="F22" s="30">
        <f>F21+F18+F11</f>
        <v>85182</v>
      </c>
      <c r="G22" s="30">
        <f>G21+G18+G11</f>
        <v>620999.68999999994</v>
      </c>
      <c r="H22" s="30">
        <f>H21+H18</f>
        <v>88386</v>
      </c>
      <c r="I22" s="30">
        <f t="shared" ref="I22" si="4">I21+I18+I11</f>
        <v>610944</v>
      </c>
      <c r="J22" s="30">
        <f>J21+J18</f>
        <v>99661.5</v>
      </c>
      <c r="K22" s="30">
        <f>K21+K18+K11</f>
        <v>608962</v>
      </c>
    </row>
    <row r="23" spans="2:11" s="211" customFormat="1" ht="15" customHeight="1" x14ac:dyDescent="0.3">
      <c r="B23" s="211" t="s">
        <v>73</v>
      </c>
    </row>
    <row r="24" spans="2:11" s="211" customFormat="1" ht="15" customHeight="1" x14ac:dyDescent="0.3">
      <c r="B24" s="212" t="s">
        <v>74</v>
      </c>
    </row>
    <row r="26" spans="2:11" ht="20.100000000000001" customHeight="1" x14ac:dyDescent="0.3">
      <c r="B26" s="10" t="s">
        <v>75</v>
      </c>
    </row>
    <row r="27" spans="2:11" ht="15" customHeight="1" x14ac:dyDescent="0.3">
      <c r="B27" s="31"/>
      <c r="C27" s="32" t="s">
        <v>54</v>
      </c>
      <c r="D27" s="32">
        <v>2025</v>
      </c>
      <c r="E27" s="32">
        <v>2024</v>
      </c>
      <c r="F27" s="32">
        <v>2023</v>
      </c>
      <c r="G27" s="132">
        <v>2022</v>
      </c>
    </row>
    <row r="28" spans="2:11" ht="15" customHeight="1" x14ac:dyDescent="0.3">
      <c r="B28" s="1" t="s">
        <v>58</v>
      </c>
      <c r="C28" s="133" t="s">
        <v>76</v>
      </c>
      <c r="D28" s="392">
        <v>49</v>
      </c>
      <c r="E28" s="134">
        <v>60</v>
      </c>
      <c r="F28" s="134">
        <v>60</v>
      </c>
      <c r="G28" s="134">
        <v>60</v>
      </c>
    </row>
    <row r="29" spans="2:11" ht="15" customHeight="1" x14ac:dyDescent="0.3">
      <c r="B29" s="34" t="s">
        <v>72</v>
      </c>
      <c r="C29" s="35" t="s">
        <v>76</v>
      </c>
      <c r="D29" s="36">
        <f>D28</f>
        <v>49</v>
      </c>
      <c r="E29" s="36">
        <f>E28</f>
        <v>60</v>
      </c>
      <c r="F29" s="36">
        <f t="shared" ref="F29:G29" si="5">F28</f>
        <v>60</v>
      </c>
      <c r="G29" s="36">
        <f t="shared" si="5"/>
        <v>60</v>
      </c>
    </row>
    <row r="30" spans="2:11" s="211" customFormat="1" ht="15" customHeight="1" x14ac:dyDescent="0.3">
      <c r="B30" s="211" t="s">
        <v>77</v>
      </c>
    </row>
    <row r="31" spans="2:11" s="211" customFormat="1" ht="15" customHeight="1" x14ac:dyDescent="0.3">
      <c r="B31" s="211" t="s">
        <v>78</v>
      </c>
    </row>
    <row r="33" spans="2:11" ht="20.100000000000001" customHeight="1" x14ac:dyDescent="0.3">
      <c r="B33" s="10" t="s">
        <v>79</v>
      </c>
    </row>
    <row r="34" spans="2:11" ht="15" customHeight="1" x14ac:dyDescent="0.3">
      <c r="B34" s="31"/>
      <c r="C34" s="32" t="s">
        <v>54</v>
      </c>
      <c r="D34" s="32">
        <v>2025</v>
      </c>
      <c r="E34" s="32">
        <v>2024</v>
      </c>
      <c r="F34" s="32">
        <v>2023</v>
      </c>
      <c r="G34" s="32">
        <v>2022</v>
      </c>
    </row>
    <row r="35" spans="2:11" ht="15" customHeight="1" x14ac:dyDescent="0.3">
      <c r="B35" s="44" t="s">
        <v>80</v>
      </c>
      <c r="C35" s="45" t="s">
        <v>81</v>
      </c>
      <c r="D35" s="393">
        <v>18946</v>
      </c>
      <c r="E35" s="46">
        <v>18918.284660000001</v>
      </c>
      <c r="F35" s="46">
        <v>15629</v>
      </c>
      <c r="G35" s="46">
        <v>5001</v>
      </c>
    </row>
    <row r="36" spans="2:11" ht="15" customHeight="1" x14ac:dyDescent="0.3">
      <c r="B36" s="39" t="s">
        <v>82</v>
      </c>
      <c r="C36" s="38" t="s">
        <v>81</v>
      </c>
      <c r="D36" s="394">
        <v>1606.9</v>
      </c>
      <c r="E36" s="47">
        <v>164.6</v>
      </c>
      <c r="F36" s="47" t="s">
        <v>60</v>
      </c>
      <c r="G36" s="47" t="s">
        <v>60</v>
      </c>
    </row>
    <row r="37" spans="2:11" ht="15" customHeight="1" x14ac:dyDescent="0.3">
      <c r="B37" s="34" t="s">
        <v>69</v>
      </c>
      <c r="C37" s="35" t="s">
        <v>81</v>
      </c>
      <c r="D37" s="36">
        <f>+D35+D36</f>
        <v>20552.900000000001</v>
      </c>
      <c r="E37" s="36">
        <f>+E35+E36</f>
        <v>19082.88466</v>
      </c>
      <c r="F37" s="36">
        <f>+F35</f>
        <v>15629</v>
      </c>
      <c r="G37" s="36">
        <f>+G35</f>
        <v>5001</v>
      </c>
    </row>
    <row r="38" spans="2:11" s="211" customFormat="1" ht="41.25" customHeight="1" x14ac:dyDescent="0.3">
      <c r="B38" s="443" t="s">
        <v>83</v>
      </c>
      <c r="C38" s="444"/>
      <c r="D38" s="444"/>
      <c r="E38" s="444"/>
      <c r="F38" s="444"/>
      <c r="G38" s="444"/>
      <c r="H38" s="213"/>
      <c r="I38" s="213"/>
      <c r="J38" s="213"/>
      <c r="K38" s="213"/>
    </row>
    <row r="39" spans="2:11" s="211" customFormat="1" ht="15" customHeight="1" x14ac:dyDescent="0.3">
      <c r="B39" s="211" t="s">
        <v>84</v>
      </c>
    </row>
    <row r="40" spans="2:11" ht="15" customHeight="1" x14ac:dyDescent="0.3">
      <c r="B40" s="110"/>
    </row>
    <row r="41" spans="2:11" ht="20.100000000000001" customHeight="1" x14ac:dyDescent="0.3">
      <c r="B41" s="10" t="s">
        <v>85</v>
      </c>
    </row>
    <row r="42" spans="2:11" ht="15" customHeight="1" x14ac:dyDescent="0.3">
      <c r="B42" s="31"/>
      <c r="C42" s="32" t="s">
        <v>54</v>
      </c>
      <c r="D42" s="32">
        <v>2025</v>
      </c>
      <c r="E42" s="32">
        <v>2024</v>
      </c>
      <c r="F42" s="33">
        <v>2023</v>
      </c>
      <c r="G42" s="33">
        <v>2022</v>
      </c>
    </row>
    <row r="43" spans="2:11" ht="15" customHeight="1" x14ac:dyDescent="0.3">
      <c r="B43" s="1" t="s">
        <v>86</v>
      </c>
      <c r="C43" s="133" t="s">
        <v>76</v>
      </c>
      <c r="D43" s="135">
        <v>2.1429999999999998</v>
      </c>
      <c r="E43" s="405">
        <v>3.6</v>
      </c>
      <c r="F43" s="405">
        <v>2.5</v>
      </c>
      <c r="G43" s="46" t="s">
        <v>87</v>
      </c>
    </row>
    <row r="44" spans="2:11" ht="15" customHeight="1" x14ac:dyDescent="0.3">
      <c r="B44" s="429" t="s">
        <v>72</v>
      </c>
      <c r="C44" s="35" t="s">
        <v>76</v>
      </c>
      <c r="D44" s="406">
        <f>+D43</f>
        <v>2.1429999999999998</v>
      </c>
      <c r="E44" s="406">
        <f>+E43</f>
        <v>3.6</v>
      </c>
      <c r="F44" s="406">
        <f>+F43</f>
        <v>2.5</v>
      </c>
      <c r="G44" s="36" t="s">
        <v>87</v>
      </c>
    </row>
    <row r="45" spans="2:11" s="211" customFormat="1" ht="15" customHeight="1" x14ac:dyDescent="0.3">
      <c r="B45" s="430" t="s">
        <v>88</v>
      </c>
    </row>
    <row r="47" spans="2:11" ht="20.100000000000001" customHeight="1" x14ac:dyDescent="0.3">
      <c r="B47" s="10" t="s">
        <v>89</v>
      </c>
    </row>
    <row r="48" spans="2:11" ht="15" customHeight="1" x14ac:dyDescent="0.3">
      <c r="B48" s="31"/>
      <c r="C48" s="32" t="s">
        <v>54</v>
      </c>
      <c r="D48" s="32">
        <v>2025</v>
      </c>
      <c r="E48" s="32">
        <v>2024</v>
      </c>
      <c r="F48" s="32">
        <v>2023</v>
      </c>
      <c r="G48" s="32">
        <v>2022</v>
      </c>
    </row>
    <row r="49" spans="2:7" ht="15" customHeight="1" x14ac:dyDescent="0.3">
      <c r="B49" s="16" t="s">
        <v>57</v>
      </c>
      <c r="C49" s="17"/>
      <c r="D49" s="101"/>
      <c r="E49" s="46"/>
      <c r="F49" s="46"/>
      <c r="G49" s="46"/>
    </row>
    <row r="50" spans="2:7" ht="15" customHeight="1" x14ac:dyDescent="0.3">
      <c r="B50" s="18" t="s">
        <v>90</v>
      </c>
      <c r="C50" s="19" t="s">
        <v>91</v>
      </c>
      <c r="D50" s="102">
        <v>62</v>
      </c>
      <c r="E50" s="21">
        <v>62</v>
      </c>
      <c r="F50" s="21">
        <v>59</v>
      </c>
      <c r="G50" s="21">
        <v>55</v>
      </c>
    </row>
    <row r="51" spans="2:7" ht="15" customHeight="1" thickBot="1" x14ac:dyDescent="0.35">
      <c r="B51" s="48" t="s">
        <v>62</v>
      </c>
      <c r="C51" s="49" t="s">
        <v>91</v>
      </c>
      <c r="D51" s="122">
        <f>SUM(D50)</f>
        <v>62</v>
      </c>
      <c r="E51" s="51">
        <f>SUM(E50)</f>
        <v>62</v>
      </c>
      <c r="F51" s="51">
        <f>SUM(F50:F50)</f>
        <v>59</v>
      </c>
      <c r="G51" s="51">
        <f>SUM(G50:G50)</f>
        <v>55</v>
      </c>
    </row>
    <row r="52" spans="2:7" ht="15" customHeight="1" x14ac:dyDescent="0.3">
      <c r="B52" s="53" t="s">
        <v>63</v>
      </c>
      <c r="C52" s="54"/>
      <c r="D52" s="103"/>
      <c r="E52" s="61"/>
      <c r="F52" s="61"/>
      <c r="G52" s="61"/>
    </row>
    <row r="53" spans="2:7" ht="15" customHeight="1" x14ac:dyDescent="0.3">
      <c r="B53" s="18" t="s">
        <v>92</v>
      </c>
      <c r="C53" s="19" t="s">
        <v>91</v>
      </c>
      <c r="D53" s="102">
        <f>10704+751905</f>
        <v>762609</v>
      </c>
      <c r="E53" s="21">
        <v>754137</v>
      </c>
      <c r="F53" s="21">
        <v>743261</v>
      </c>
      <c r="G53" s="21">
        <v>736349</v>
      </c>
    </row>
    <row r="54" spans="2:7" ht="15" customHeight="1" x14ac:dyDescent="0.3">
      <c r="B54" s="18" t="s">
        <v>65</v>
      </c>
      <c r="C54" s="19" t="s">
        <v>91</v>
      </c>
      <c r="D54" s="102">
        <v>492209</v>
      </c>
      <c r="E54" s="21">
        <v>486973</v>
      </c>
      <c r="F54" s="21">
        <v>480223</v>
      </c>
      <c r="G54" s="21">
        <v>474627</v>
      </c>
    </row>
    <row r="55" spans="2:7" ht="15" customHeight="1" x14ac:dyDescent="0.3">
      <c r="B55" s="18" t="s">
        <v>66</v>
      </c>
      <c r="C55" s="19" t="s">
        <v>91</v>
      </c>
      <c r="D55" s="102">
        <f>111574+1411</f>
        <v>112985</v>
      </c>
      <c r="E55" s="21">
        <v>112422</v>
      </c>
      <c r="F55" s="21">
        <v>111375</v>
      </c>
      <c r="G55" s="21">
        <v>110128</v>
      </c>
    </row>
    <row r="56" spans="2:7" ht="15" customHeight="1" x14ac:dyDescent="0.3">
      <c r="B56" s="18" t="s">
        <v>67</v>
      </c>
      <c r="C56" s="19" t="s">
        <v>91</v>
      </c>
      <c r="D56" s="102">
        <f>31381+32539</f>
        <v>63920</v>
      </c>
      <c r="E56" s="21">
        <v>63540</v>
      </c>
      <c r="F56" s="21">
        <v>63109</v>
      </c>
      <c r="G56" s="21">
        <v>62991</v>
      </c>
    </row>
    <row r="57" spans="2:7" ht="15" customHeight="1" x14ac:dyDescent="0.3">
      <c r="B57" s="18" t="s">
        <v>68</v>
      </c>
      <c r="C57" s="19" t="s">
        <v>91</v>
      </c>
      <c r="D57" s="102">
        <f>1190</f>
        <v>1190</v>
      </c>
      <c r="E57" s="21">
        <v>1190</v>
      </c>
      <c r="F57" s="21">
        <v>1170</v>
      </c>
      <c r="G57" s="21">
        <v>1166</v>
      </c>
    </row>
    <row r="58" spans="2:7" ht="15" customHeight="1" thickBot="1" x14ac:dyDescent="0.35">
      <c r="B58" s="56" t="s">
        <v>69</v>
      </c>
      <c r="C58" s="57" t="s">
        <v>91</v>
      </c>
      <c r="D58" s="58">
        <f>SUM(D53:D57)</f>
        <v>1432913</v>
      </c>
      <c r="E58" s="59">
        <f>SUM(E53:E57)</f>
        <v>1418262</v>
      </c>
      <c r="F58" s="59">
        <f>SUM(F53:F57)</f>
        <v>1399138</v>
      </c>
      <c r="G58" s="59">
        <f>SUM(G53:G57)</f>
        <v>1385261</v>
      </c>
    </row>
    <row r="59" spans="2:7" ht="15" customHeight="1" x14ac:dyDescent="0.3">
      <c r="B59" s="16" t="s">
        <v>70</v>
      </c>
      <c r="C59" s="52"/>
      <c r="D59" s="104"/>
      <c r="E59" s="62"/>
      <c r="F59" s="62"/>
      <c r="G59" s="62"/>
    </row>
    <row r="60" spans="2:7" ht="15" customHeight="1" x14ac:dyDescent="0.3">
      <c r="B60" s="18" t="s">
        <v>92</v>
      </c>
      <c r="C60" s="19" t="s">
        <v>91</v>
      </c>
      <c r="D60" s="102">
        <v>722682</v>
      </c>
      <c r="E60" s="21">
        <v>723905</v>
      </c>
      <c r="F60" s="21">
        <v>722843</v>
      </c>
      <c r="G60" s="21">
        <v>719790</v>
      </c>
    </row>
    <row r="61" spans="2:7" ht="15" customHeight="1" x14ac:dyDescent="0.3">
      <c r="B61" s="41" t="s">
        <v>71</v>
      </c>
      <c r="C61" s="42" t="s">
        <v>91</v>
      </c>
      <c r="D61" s="391">
        <f>SUM(D60)</f>
        <v>722682</v>
      </c>
      <c r="E61" s="43">
        <f>SUM(E60)</f>
        <v>723905</v>
      </c>
      <c r="F61" s="43">
        <f>F60</f>
        <v>722843</v>
      </c>
      <c r="G61" s="43">
        <f>G60</f>
        <v>719790</v>
      </c>
    </row>
    <row r="62" spans="2:7" ht="15" customHeight="1" x14ac:dyDescent="0.3">
      <c r="B62" s="26" t="s">
        <v>72</v>
      </c>
      <c r="C62" s="27" t="s">
        <v>91</v>
      </c>
      <c r="D62" s="30">
        <f>D61+D58+D51</f>
        <v>2155657</v>
      </c>
      <c r="E62" s="30">
        <f>E61+E58+E51</f>
        <v>2142229</v>
      </c>
      <c r="F62" s="30">
        <f t="shared" ref="F62:G62" si="6">F61+F58+F51</f>
        <v>2122040</v>
      </c>
      <c r="G62" s="30">
        <f t="shared" si="6"/>
        <v>2105106</v>
      </c>
    </row>
    <row r="63" spans="2:7" ht="15" customHeight="1" x14ac:dyDescent="0.3">
      <c r="D63" s="128"/>
    </row>
    <row r="64" spans="2:7" ht="20.100000000000001" customHeight="1" x14ac:dyDescent="0.3">
      <c r="B64" s="10" t="s">
        <v>93</v>
      </c>
    </row>
    <row r="65" spans="2:17" ht="15" customHeight="1" x14ac:dyDescent="0.3">
      <c r="B65" s="31"/>
      <c r="C65" s="32" t="s">
        <v>54</v>
      </c>
      <c r="D65" s="32">
        <v>2025</v>
      </c>
      <c r="E65" s="32">
        <v>2024</v>
      </c>
      <c r="F65" s="32">
        <v>2023</v>
      </c>
      <c r="G65" s="32">
        <v>2022</v>
      </c>
    </row>
    <row r="66" spans="2:17" ht="15" customHeight="1" x14ac:dyDescent="0.3">
      <c r="B66" s="16" t="s">
        <v>57</v>
      </c>
      <c r="C66" s="17"/>
      <c r="D66" s="101"/>
      <c r="E66" s="46"/>
      <c r="F66" s="46"/>
      <c r="G66" s="46"/>
    </row>
    <row r="67" spans="2:17" ht="15" customHeight="1" x14ac:dyDescent="0.3">
      <c r="B67" s="214" t="s">
        <v>86</v>
      </c>
      <c r="C67" s="17"/>
      <c r="D67" s="104"/>
      <c r="E67" s="62"/>
      <c r="F67" s="62"/>
      <c r="G67" s="62"/>
    </row>
    <row r="68" spans="2:17" ht="15" customHeight="1" x14ac:dyDescent="0.3">
      <c r="B68" s="383" t="s">
        <v>94</v>
      </c>
      <c r="C68" s="52" t="s">
        <v>95</v>
      </c>
      <c r="D68" s="102">
        <v>1530</v>
      </c>
      <c r="E68" s="47" t="s">
        <v>96</v>
      </c>
      <c r="F68" s="47" t="s">
        <v>96</v>
      </c>
      <c r="G68" s="47" t="s">
        <v>96</v>
      </c>
      <c r="H68" s="128"/>
      <c r="I68" s="128"/>
    </row>
    <row r="69" spans="2:17" ht="15" customHeight="1" x14ac:dyDescent="0.3">
      <c r="B69" s="18" t="s">
        <v>97</v>
      </c>
      <c r="C69" s="52" t="s">
        <v>95</v>
      </c>
      <c r="D69" s="102">
        <v>1268</v>
      </c>
      <c r="E69" s="47">
        <v>1268</v>
      </c>
      <c r="F69" s="47">
        <v>1268</v>
      </c>
      <c r="G69" s="47">
        <v>1268</v>
      </c>
      <c r="H69" s="128"/>
      <c r="I69" s="128"/>
    </row>
    <row r="70" spans="2:17" ht="15" customHeight="1" x14ac:dyDescent="0.3">
      <c r="B70" s="37" t="s">
        <v>98</v>
      </c>
      <c r="C70" s="52" t="s">
        <v>95</v>
      </c>
      <c r="D70" s="353">
        <v>301</v>
      </c>
      <c r="E70" s="47" t="s">
        <v>99</v>
      </c>
      <c r="F70" s="47" t="s">
        <v>99</v>
      </c>
      <c r="G70" s="47" t="s">
        <v>99</v>
      </c>
      <c r="I70" s="128"/>
    </row>
    <row r="71" spans="2:17" ht="15" customHeight="1" x14ac:dyDescent="0.3">
      <c r="B71" s="379" t="s">
        <v>100</v>
      </c>
      <c r="C71" s="387" t="s">
        <v>95</v>
      </c>
      <c r="D71" s="412">
        <f>SUM(D68:D70)</f>
        <v>3099</v>
      </c>
      <c r="E71" s="419">
        <f>1530+1268+299</f>
        <v>3097</v>
      </c>
      <c r="F71" s="419">
        <f>1530+1268+299</f>
        <v>3097</v>
      </c>
      <c r="G71" s="419">
        <f>1530+1268+299</f>
        <v>3097</v>
      </c>
    </row>
    <row r="72" spans="2:17" ht="15" customHeight="1" x14ac:dyDescent="0.3">
      <c r="B72" s="18" t="s">
        <v>101</v>
      </c>
      <c r="C72" s="52" t="s">
        <v>95</v>
      </c>
      <c r="D72" s="102">
        <v>594</v>
      </c>
      <c r="E72" s="47" t="s">
        <v>102</v>
      </c>
      <c r="F72" s="47" t="s">
        <v>102</v>
      </c>
      <c r="G72" s="47" t="s">
        <v>102</v>
      </c>
      <c r="H72" s="128"/>
      <c r="I72" s="128"/>
      <c r="J72" s="128"/>
    </row>
    <row r="73" spans="2:17" ht="15" customHeight="1" x14ac:dyDescent="0.3">
      <c r="B73" s="214" t="s">
        <v>68</v>
      </c>
      <c r="C73" s="17"/>
      <c r="D73" s="104"/>
      <c r="E73" s="47"/>
      <c r="F73" s="47"/>
      <c r="G73" s="47"/>
    </row>
    <row r="74" spans="2:17" s="382" customFormat="1" ht="14.25" customHeight="1" x14ac:dyDescent="0.3">
      <c r="B74" s="383" t="s">
        <v>103</v>
      </c>
      <c r="C74" s="133" t="s">
        <v>95</v>
      </c>
      <c r="D74" s="353">
        <v>440</v>
      </c>
      <c r="E74" s="47"/>
      <c r="F74" s="47"/>
      <c r="G74" s="47"/>
      <c r="H74" s="1"/>
      <c r="I74" s="1"/>
      <c r="J74" s="1"/>
      <c r="K74" s="1"/>
      <c r="L74" s="1"/>
      <c r="M74" s="1"/>
      <c r="N74" s="1"/>
      <c r="O74" s="1"/>
      <c r="P74" s="1"/>
      <c r="Q74" s="1"/>
    </row>
    <row r="75" spans="2:17" ht="15" customHeight="1" thickBot="1" x14ac:dyDescent="0.35">
      <c r="B75" s="48" t="s">
        <v>62</v>
      </c>
      <c r="C75" s="49"/>
      <c r="D75" s="122">
        <f>SUM(D71:D74)</f>
        <v>4133</v>
      </c>
      <c r="E75" s="51">
        <f>1530+1268+299+508</f>
        <v>3605</v>
      </c>
      <c r="F75" s="51">
        <f>1530+1268+299+508</f>
        <v>3605</v>
      </c>
      <c r="G75" s="51">
        <f>1530+1268+299+508</f>
        <v>3605</v>
      </c>
      <c r="I75" s="381"/>
    </row>
    <row r="76" spans="2:17" ht="15" customHeight="1" x14ac:dyDescent="0.3">
      <c r="B76" s="53" t="s">
        <v>63</v>
      </c>
      <c r="C76" s="54"/>
      <c r="D76" s="103"/>
      <c r="E76" s="61"/>
      <c r="F76" s="61"/>
      <c r="G76" s="61"/>
    </row>
    <row r="77" spans="2:17" ht="15" customHeight="1" x14ac:dyDescent="0.3">
      <c r="B77" s="215" t="s">
        <v>92</v>
      </c>
      <c r="C77" s="19"/>
      <c r="D77" s="102"/>
      <c r="E77" s="21"/>
      <c r="F77" s="21"/>
      <c r="G77" s="21"/>
    </row>
    <row r="78" spans="2:17" ht="15" customHeight="1" x14ac:dyDescent="0.3">
      <c r="B78" s="18" t="s">
        <v>104</v>
      </c>
      <c r="C78" s="52" t="s">
        <v>95</v>
      </c>
      <c r="D78" s="102">
        <v>12495.76</v>
      </c>
      <c r="E78" s="21">
        <v>12355.9</v>
      </c>
      <c r="F78" s="21">
        <f>21951-F102</f>
        <v>12036</v>
      </c>
      <c r="G78" s="21">
        <f>21772-G102</f>
        <v>11905</v>
      </c>
    </row>
    <row r="79" spans="2:17" ht="15" customHeight="1" x14ac:dyDescent="0.3">
      <c r="B79" s="18" t="s">
        <v>105</v>
      </c>
      <c r="C79" s="52" t="s">
        <v>95</v>
      </c>
      <c r="D79" s="102">
        <v>1.5</v>
      </c>
      <c r="E79" s="21">
        <v>0</v>
      </c>
      <c r="F79" s="21">
        <v>40</v>
      </c>
      <c r="G79" s="21">
        <v>84.1</v>
      </c>
    </row>
    <row r="80" spans="2:17" ht="15" customHeight="1" x14ac:dyDescent="0.3">
      <c r="B80" s="383" t="s">
        <v>106</v>
      </c>
      <c r="C80" s="19" t="s">
        <v>95</v>
      </c>
      <c r="D80" s="102">
        <v>338</v>
      </c>
      <c r="E80" s="21">
        <v>338</v>
      </c>
      <c r="F80" s="21">
        <v>338</v>
      </c>
      <c r="G80" s="21">
        <v>338</v>
      </c>
    </row>
    <row r="81" spans="2:9" ht="15" customHeight="1" x14ac:dyDescent="0.3">
      <c r="B81" s="215" t="s">
        <v>65</v>
      </c>
      <c r="C81" s="19"/>
      <c r="D81" s="104"/>
      <c r="E81" s="62"/>
      <c r="F81" s="62"/>
      <c r="G81" s="62"/>
    </row>
    <row r="82" spans="2:9" ht="15" customHeight="1" x14ac:dyDescent="0.3">
      <c r="B82" s="18" t="s">
        <v>104</v>
      </c>
      <c r="C82" s="52" t="s">
        <v>95</v>
      </c>
      <c r="D82" s="102">
        <f>8567.04-3</f>
        <v>8564.0400000000009</v>
      </c>
      <c r="E82" s="127">
        <v>8510</v>
      </c>
      <c r="F82" s="127">
        <v>8432</v>
      </c>
      <c r="G82" s="127">
        <v>8349</v>
      </c>
    </row>
    <row r="83" spans="2:9" ht="15" customHeight="1" x14ac:dyDescent="0.3">
      <c r="B83" s="18" t="s">
        <v>105</v>
      </c>
      <c r="C83" s="52" t="s">
        <v>95</v>
      </c>
      <c r="D83" s="102">
        <v>123</v>
      </c>
      <c r="E83" s="409">
        <v>161.5</v>
      </c>
      <c r="F83" s="126">
        <v>156</v>
      </c>
      <c r="G83" s="126">
        <v>171</v>
      </c>
    </row>
    <row r="84" spans="2:9" ht="15" customHeight="1" x14ac:dyDescent="0.3">
      <c r="B84" s="383" t="s">
        <v>106</v>
      </c>
      <c r="C84" s="19" t="s">
        <v>95</v>
      </c>
      <c r="D84" s="102">
        <f>476.44+3</f>
        <v>479.44</v>
      </c>
      <c r="E84" s="21">
        <v>479</v>
      </c>
      <c r="F84" s="21">
        <v>479</v>
      </c>
      <c r="G84" s="21">
        <v>479</v>
      </c>
    </row>
    <row r="85" spans="2:9" ht="15" customHeight="1" x14ac:dyDescent="0.3">
      <c r="B85" s="215" t="s">
        <v>66</v>
      </c>
      <c r="C85" s="19"/>
      <c r="D85" s="102"/>
      <c r="E85" s="21"/>
      <c r="F85" s="21"/>
      <c r="G85" s="21"/>
    </row>
    <row r="86" spans="2:9" ht="15" customHeight="1" x14ac:dyDescent="0.3">
      <c r="B86" s="18" t="s">
        <v>104</v>
      </c>
      <c r="C86" s="52" t="s">
        <v>95</v>
      </c>
      <c r="D86" s="102">
        <v>3370.61</v>
      </c>
      <c r="E86" s="21">
        <v>3344</v>
      </c>
      <c r="F86" s="21">
        <v>3307</v>
      </c>
      <c r="G86" s="21">
        <v>3235</v>
      </c>
    </row>
    <row r="87" spans="2:9" ht="15" customHeight="1" x14ac:dyDescent="0.3">
      <c r="B87" s="18" t="s">
        <v>105</v>
      </c>
      <c r="C87" s="52" t="s">
        <v>95</v>
      </c>
      <c r="D87" s="102">
        <v>7</v>
      </c>
      <c r="E87" s="21">
        <v>11.8</v>
      </c>
      <c r="F87" s="21">
        <v>9</v>
      </c>
      <c r="G87" s="21">
        <v>4.5999999999999996</v>
      </c>
    </row>
    <row r="88" spans="2:9" ht="15" customHeight="1" x14ac:dyDescent="0.3">
      <c r="B88" s="37" t="s">
        <v>107</v>
      </c>
      <c r="C88" s="19" t="s">
        <v>95</v>
      </c>
      <c r="D88" s="102">
        <v>314.48</v>
      </c>
      <c r="E88" s="21">
        <v>314.39999999999998</v>
      </c>
      <c r="F88" s="21">
        <v>314</v>
      </c>
      <c r="G88" s="21">
        <v>314</v>
      </c>
    </row>
    <row r="89" spans="2:9" ht="15" customHeight="1" x14ac:dyDescent="0.3">
      <c r="B89" s="215" t="s">
        <v>67</v>
      </c>
      <c r="C89" s="19"/>
      <c r="D89" s="102"/>
      <c r="E89" s="21"/>
      <c r="F89" s="21"/>
      <c r="G89" s="21"/>
    </row>
    <row r="90" spans="2:9" ht="15" customHeight="1" x14ac:dyDescent="0.3">
      <c r="B90" s="18" t="s">
        <v>104</v>
      </c>
      <c r="C90" s="52" t="s">
        <v>95</v>
      </c>
      <c r="D90" s="102">
        <v>2092.38</v>
      </c>
      <c r="E90" s="21">
        <v>2079</v>
      </c>
      <c r="F90" s="21">
        <v>2055</v>
      </c>
      <c r="G90" s="21">
        <v>2035</v>
      </c>
    </row>
    <row r="91" spans="2:9" ht="15" customHeight="1" x14ac:dyDescent="0.3">
      <c r="B91" s="18" t="s">
        <v>105</v>
      </c>
      <c r="C91" s="52" t="s">
        <v>95</v>
      </c>
      <c r="D91" s="102">
        <v>21</v>
      </c>
      <c r="E91" s="21">
        <v>15.3</v>
      </c>
      <c r="F91" s="21">
        <v>10.9</v>
      </c>
      <c r="G91" s="21">
        <v>10.8</v>
      </c>
    </row>
    <row r="92" spans="2:9" ht="15" customHeight="1" x14ac:dyDescent="0.3">
      <c r="B92" s="37" t="s">
        <v>107</v>
      </c>
      <c r="C92" s="19" t="s">
        <v>95</v>
      </c>
      <c r="D92" s="102">
        <v>84.164929999999998</v>
      </c>
      <c r="E92" s="47">
        <v>84.1</v>
      </c>
      <c r="F92" s="47">
        <v>84.1</v>
      </c>
      <c r="G92" s="47">
        <v>84</v>
      </c>
    </row>
    <row r="93" spans="2:9" ht="15" customHeight="1" x14ac:dyDescent="0.3">
      <c r="B93" s="215" t="s">
        <v>68</v>
      </c>
      <c r="C93" s="19"/>
      <c r="D93" s="102"/>
      <c r="E93" s="21"/>
      <c r="F93" s="21"/>
      <c r="G93" s="21"/>
    </row>
    <row r="94" spans="2:9" ht="15" customHeight="1" x14ac:dyDescent="0.3">
      <c r="B94" s="18" t="s">
        <v>104</v>
      </c>
      <c r="C94" s="52" t="s">
        <v>95</v>
      </c>
      <c r="D94" s="102">
        <v>40.01</v>
      </c>
      <c r="E94" s="21">
        <v>40</v>
      </c>
      <c r="F94" s="21">
        <v>40</v>
      </c>
      <c r="G94" s="21">
        <v>39</v>
      </c>
    </row>
    <row r="95" spans="2:9" ht="15" customHeight="1" x14ac:dyDescent="0.3">
      <c r="B95" s="18" t="s">
        <v>105</v>
      </c>
      <c r="C95" s="52" t="s">
        <v>95</v>
      </c>
      <c r="D95" s="102" t="s">
        <v>87</v>
      </c>
      <c r="E95" s="21" t="s">
        <v>87</v>
      </c>
      <c r="F95" s="21" t="s">
        <v>87</v>
      </c>
      <c r="G95" s="21" t="s">
        <v>87</v>
      </c>
    </row>
    <row r="96" spans="2:9" ht="15" customHeight="1" x14ac:dyDescent="0.3">
      <c r="B96" s="37" t="s">
        <v>108</v>
      </c>
      <c r="C96" s="19" t="s">
        <v>95</v>
      </c>
      <c r="D96" s="102">
        <v>156.38999999999999</v>
      </c>
      <c r="E96" s="21">
        <v>600.67999999999995</v>
      </c>
      <c r="F96" s="21">
        <v>601</v>
      </c>
      <c r="G96" s="21">
        <v>601</v>
      </c>
      <c r="I96" s="380"/>
    </row>
    <row r="97" spans="1:16382" ht="15" customHeight="1" x14ac:dyDescent="0.3">
      <c r="B97" s="41" t="s">
        <v>109</v>
      </c>
      <c r="C97" s="42" t="s">
        <v>95</v>
      </c>
      <c r="D97" s="391">
        <f>+D78+D82+D86+D90+D94</f>
        <v>26562.800000000003</v>
      </c>
      <c r="E97" s="43">
        <f>+E78+E82+E86+E90+E94</f>
        <v>26328.9</v>
      </c>
      <c r="F97" s="43">
        <f>+F78+F82+F86+F90+F94</f>
        <v>25870</v>
      </c>
      <c r="G97" s="43">
        <f>+G78+G82+G86+G90+G94</f>
        <v>25563</v>
      </c>
      <c r="J97" s="128"/>
    </row>
    <row r="98" spans="1:16382" ht="15" customHeight="1" x14ac:dyDescent="0.3">
      <c r="B98" s="424" t="s">
        <v>110</v>
      </c>
      <c r="C98" s="427" t="s">
        <v>95</v>
      </c>
      <c r="D98" s="428">
        <f>D91+D87+D83+D79</f>
        <v>152.5</v>
      </c>
      <c r="E98" s="425">
        <f>E91+E87+E83+E79</f>
        <v>188.6</v>
      </c>
      <c r="F98" s="425">
        <f>F91+F87+F83+F79</f>
        <v>215.9</v>
      </c>
      <c r="G98" s="425">
        <f>G91+G87+G83+G79</f>
        <v>270.5</v>
      </c>
      <c r="J98" s="128"/>
    </row>
    <row r="99" spans="1:16382" s="254" customFormat="1" ht="15" customHeight="1" thickBot="1" x14ac:dyDescent="0.35">
      <c r="A99" s="1"/>
      <c r="B99" s="426" t="s">
        <v>111</v>
      </c>
      <c r="C99" s="321" t="s">
        <v>95</v>
      </c>
      <c r="D99" s="395">
        <f>+D80+D84+D88+D92+D96</f>
        <v>1372.4749299999999</v>
      </c>
      <c r="E99" s="322">
        <f>+E80+E84+E88+E92+E96</f>
        <v>1816.1799999999998</v>
      </c>
      <c r="F99" s="322">
        <f>+F80+F84+F88+F92+F96</f>
        <v>1816.1</v>
      </c>
      <c r="G99" s="322">
        <f>+G80+G84+G88+G92+G96</f>
        <v>1816</v>
      </c>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c r="DL99" s="1"/>
      <c r="DM99" s="1"/>
      <c r="DN99" s="1"/>
      <c r="DO99" s="1"/>
      <c r="DP99" s="1"/>
      <c r="DQ99" s="1"/>
      <c r="DR99" s="1"/>
      <c r="DS99" s="1"/>
      <c r="DT99" s="1"/>
      <c r="DU99" s="1"/>
      <c r="DV99" s="1"/>
      <c r="DW99" s="1"/>
      <c r="DX99" s="1"/>
      <c r="DY99" s="1"/>
      <c r="DZ99" s="1"/>
      <c r="EA99" s="1"/>
      <c r="EB99" s="1"/>
      <c r="EC99" s="1"/>
      <c r="ED99" s="1"/>
      <c r="EE99" s="1"/>
      <c r="EF99" s="1"/>
      <c r="EG99" s="1"/>
      <c r="EH99" s="1"/>
      <c r="EI99" s="1"/>
      <c r="EJ99" s="1"/>
      <c r="EK99" s="1"/>
      <c r="EL99" s="1"/>
      <c r="EM99" s="1"/>
      <c r="EN99" s="1"/>
      <c r="EO99" s="1"/>
      <c r="EP99" s="1"/>
      <c r="EQ99" s="1"/>
      <c r="ER99" s="1"/>
      <c r="ES99" s="1"/>
      <c r="ET99" s="1"/>
      <c r="EU99" s="1"/>
      <c r="EV99" s="1"/>
      <c r="EW99" s="1"/>
      <c r="EX99" s="1"/>
      <c r="EY99" s="1"/>
      <c r="EZ99" s="1"/>
      <c r="FA99" s="1"/>
      <c r="FB99" s="1"/>
      <c r="FC99" s="1"/>
      <c r="FD99" s="1"/>
      <c r="FE99" s="1"/>
      <c r="FF99" s="1"/>
      <c r="FG99" s="1"/>
      <c r="FH99" s="1"/>
      <c r="FI99" s="1"/>
      <c r="FJ99" s="1"/>
      <c r="FK99" s="1"/>
      <c r="FL99" s="1"/>
      <c r="FM99" s="1"/>
      <c r="FN99" s="1"/>
      <c r="FO99" s="1"/>
      <c r="FP99" s="1"/>
      <c r="FQ99" s="1"/>
      <c r="FR99" s="1"/>
      <c r="FS99" s="1"/>
      <c r="FT99" s="1"/>
      <c r="FU99" s="1"/>
      <c r="FV99" s="1"/>
      <c r="FW99" s="1"/>
      <c r="FX99" s="1"/>
      <c r="FY99" s="1"/>
      <c r="FZ99" s="1"/>
      <c r="GA99" s="1"/>
      <c r="GB99" s="1"/>
      <c r="GC99" s="1"/>
      <c r="GD99" s="1"/>
      <c r="GE99" s="1"/>
      <c r="GF99" s="1"/>
      <c r="GG99" s="1"/>
      <c r="GH99" s="1"/>
      <c r="GI99" s="1"/>
      <c r="GJ99" s="1"/>
      <c r="GK99" s="1"/>
      <c r="GL99" s="1"/>
      <c r="GM99" s="1"/>
      <c r="GN99" s="1"/>
      <c r="GO99" s="1"/>
      <c r="GP99" s="1"/>
      <c r="GQ99" s="1"/>
      <c r="GR99" s="1"/>
      <c r="GS99" s="1"/>
      <c r="GT99" s="1"/>
      <c r="GU99" s="1"/>
      <c r="GV99" s="1"/>
      <c r="GW99" s="1"/>
      <c r="GX99" s="1"/>
      <c r="GY99" s="1"/>
      <c r="GZ99" s="1"/>
      <c r="HA99" s="1"/>
      <c r="HB99" s="1"/>
      <c r="HC99" s="1"/>
      <c r="HD99" s="1"/>
      <c r="HE99" s="1"/>
      <c r="HF99" s="1"/>
      <c r="HG99" s="1"/>
      <c r="HH99" s="1"/>
      <c r="HI99" s="1"/>
      <c r="HJ99" s="1"/>
      <c r="HK99" s="1"/>
      <c r="HL99" s="1"/>
      <c r="HM99" s="1"/>
      <c r="HN99" s="1"/>
      <c r="HO99" s="1"/>
      <c r="HP99" s="1"/>
      <c r="HQ99" s="1"/>
      <c r="HR99" s="1"/>
      <c r="HS99" s="1"/>
      <c r="HT99" s="1"/>
      <c r="HU99" s="1"/>
      <c r="HV99" s="1"/>
      <c r="HW99" s="1"/>
      <c r="HX99" s="1"/>
      <c r="HY99" s="1"/>
      <c r="HZ99" s="1"/>
      <c r="IA99" s="1"/>
      <c r="IB99" s="1"/>
      <c r="IC99" s="1"/>
      <c r="ID99" s="1"/>
      <c r="IE99" s="1"/>
      <c r="IF99" s="1"/>
      <c r="IG99" s="1"/>
      <c r="IH99" s="1"/>
      <c r="II99" s="1"/>
      <c r="IJ99" s="1"/>
      <c r="IK99" s="1"/>
      <c r="IL99" s="1"/>
      <c r="IM99" s="1"/>
      <c r="IN99" s="1"/>
      <c r="IO99" s="1"/>
      <c r="IP99" s="1"/>
      <c r="IQ99" s="1"/>
      <c r="IR99" s="1"/>
      <c r="IS99" s="1"/>
      <c r="IT99" s="1"/>
      <c r="IU99" s="1"/>
      <c r="IV99" s="1"/>
      <c r="IW99" s="1"/>
      <c r="IX99" s="1"/>
      <c r="IY99" s="1"/>
      <c r="IZ99" s="1"/>
      <c r="JA99" s="1"/>
      <c r="JB99" s="1"/>
      <c r="JC99" s="1"/>
      <c r="JD99" s="1"/>
      <c r="JE99" s="1"/>
      <c r="JF99" s="1"/>
      <c r="JG99" s="1"/>
      <c r="JH99" s="1"/>
      <c r="JI99" s="1"/>
      <c r="JJ99" s="1"/>
      <c r="JK99" s="1"/>
      <c r="JL99" s="1"/>
      <c r="JM99" s="1"/>
      <c r="JN99" s="1"/>
      <c r="JO99" s="1"/>
      <c r="JP99" s="1"/>
      <c r="JQ99" s="1"/>
      <c r="JR99" s="1"/>
      <c r="JS99" s="1"/>
      <c r="JT99" s="1"/>
      <c r="JU99" s="1"/>
      <c r="JV99" s="1"/>
      <c r="JW99" s="1"/>
      <c r="JX99" s="1"/>
      <c r="JY99" s="1"/>
      <c r="JZ99" s="1"/>
      <c r="KA99" s="1"/>
      <c r="KB99" s="1"/>
      <c r="KC99" s="1"/>
      <c r="KD99" s="1"/>
      <c r="KE99" s="1"/>
      <c r="KF99" s="1"/>
      <c r="KG99" s="1"/>
      <c r="KH99" s="1"/>
      <c r="KI99" s="1"/>
      <c r="KJ99" s="1"/>
      <c r="KK99" s="1"/>
      <c r="KL99" s="1"/>
      <c r="KM99" s="1"/>
      <c r="KN99" s="1"/>
      <c r="KO99" s="1"/>
      <c r="KP99" s="1"/>
      <c r="KQ99" s="1"/>
      <c r="KR99" s="1"/>
      <c r="KS99" s="1"/>
      <c r="KT99" s="1"/>
      <c r="KU99" s="1"/>
      <c r="KV99" s="1"/>
      <c r="KW99" s="1"/>
      <c r="KX99" s="1"/>
      <c r="KY99" s="1"/>
      <c r="KZ99" s="1"/>
      <c r="LA99" s="1"/>
      <c r="LB99" s="1"/>
      <c r="LC99" s="1"/>
      <c r="LD99" s="1"/>
      <c r="LE99" s="1"/>
      <c r="LF99" s="1"/>
      <c r="LG99" s="1"/>
      <c r="LH99" s="1"/>
      <c r="LI99" s="1"/>
      <c r="LJ99" s="1"/>
      <c r="LK99" s="1"/>
      <c r="LL99" s="1"/>
      <c r="LM99" s="1"/>
      <c r="LN99" s="1"/>
      <c r="LO99" s="1"/>
      <c r="LP99" s="1"/>
      <c r="LQ99" s="1"/>
      <c r="LR99" s="1"/>
      <c r="LS99" s="1"/>
      <c r="LT99" s="1"/>
      <c r="LU99" s="1"/>
      <c r="LV99" s="1"/>
      <c r="LW99" s="1"/>
      <c r="LX99" s="1"/>
      <c r="LY99" s="1"/>
      <c r="LZ99" s="1"/>
      <c r="MA99" s="1"/>
      <c r="MB99" s="1"/>
      <c r="MC99" s="1"/>
      <c r="MD99" s="1"/>
      <c r="ME99" s="1"/>
      <c r="MF99" s="1"/>
      <c r="MG99" s="1"/>
      <c r="MH99" s="1"/>
      <c r="MI99" s="1"/>
      <c r="MJ99" s="1"/>
      <c r="MK99" s="1"/>
      <c r="ML99" s="1"/>
      <c r="MM99" s="1"/>
      <c r="MN99" s="1"/>
      <c r="MO99" s="1"/>
      <c r="MP99" s="1"/>
      <c r="MQ99" s="1"/>
      <c r="MR99" s="1"/>
      <c r="MS99" s="1"/>
      <c r="MT99" s="1"/>
      <c r="MU99" s="1"/>
      <c r="MV99" s="1"/>
      <c r="MW99" s="1"/>
      <c r="MX99" s="1"/>
      <c r="MY99" s="1"/>
      <c r="MZ99" s="1"/>
      <c r="NA99" s="1"/>
      <c r="NB99" s="1"/>
      <c r="NC99" s="1"/>
      <c r="ND99" s="1"/>
      <c r="NE99" s="1"/>
      <c r="NF99" s="1"/>
      <c r="NG99" s="1"/>
      <c r="NH99" s="1"/>
      <c r="NI99" s="1"/>
      <c r="NJ99" s="1"/>
      <c r="NK99" s="1"/>
      <c r="NL99" s="1"/>
      <c r="NM99" s="1"/>
      <c r="NN99" s="1"/>
      <c r="NO99" s="1"/>
      <c r="NP99" s="1"/>
      <c r="NQ99" s="1"/>
      <c r="NR99" s="1"/>
      <c r="NS99" s="1"/>
      <c r="NT99" s="1"/>
      <c r="NU99" s="1"/>
      <c r="NV99" s="1"/>
      <c r="NW99" s="1"/>
      <c r="NX99" s="1"/>
      <c r="NY99" s="1"/>
      <c r="NZ99" s="1"/>
      <c r="OA99" s="1"/>
      <c r="OB99" s="1"/>
      <c r="OC99" s="1"/>
      <c r="OD99" s="1"/>
      <c r="OE99" s="1"/>
      <c r="OF99" s="1"/>
      <c r="OG99" s="1"/>
      <c r="OH99" s="1"/>
      <c r="OI99" s="1"/>
      <c r="OJ99" s="1"/>
      <c r="OK99" s="1"/>
      <c r="OL99" s="1"/>
      <c r="OM99" s="1"/>
      <c r="ON99" s="1"/>
      <c r="OO99" s="1"/>
      <c r="OP99" s="1"/>
      <c r="OQ99" s="1"/>
      <c r="OR99" s="1"/>
      <c r="OS99" s="1"/>
      <c r="OT99" s="1"/>
      <c r="OU99" s="1"/>
      <c r="OV99" s="1"/>
      <c r="OW99" s="1"/>
      <c r="OX99" s="1"/>
      <c r="OY99" s="1"/>
      <c r="OZ99" s="1"/>
      <c r="PA99" s="1"/>
      <c r="PB99" s="1"/>
      <c r="PC99" s="1"/>
      <c r="PD99" s="1"/>
      <c r="PE99" s="1"/>
      <c r="PF99" s="1"/>
      <c r="PG99" s="1"/>
      <c r="PH99" s="1"/>
      <c r="PI99" s="1"/>
      <c r="PJ99" s="1"/>
      <c r="PK99" s="1"/>
      <c r="PL99" s="1"/>
      <c r="PM99" s="1"/>
      <c r="PN99" s="1"/>
      <c r="PO99" s="1"/>
      <c r="PP99" s="1"/>
      <c r="PQ99" s="1"/>
      <c r="PR99" s="1"/>
      <c r="PS99" s="1"/>
      <c r="PT99" s="1"/>
      <c r="PU99" s="1"/>
      <c r="PV99" s="1"/>
      <c r="PW99" s="1"/>
      <c r="PX99" s="1"/>
      <c r="PY99" s="1"/>
      <c r="PZ99" s="1"/>
      <c r="QA99" s="1"/>
      <c r="QB99" s="1"/>
      <c r="QC99" s="1"/>
      <c r="QD99" s="1"/>
      <c r="QE99" s="1"/>
      <c r="QF99" s="1"/>
      <c r="QG99" s="1"/>
      <c r="QH99" s="1"/>
      <c r="QI99" s="1"/>
      <c r="QJ99" s="1"/>
      <c r="QK99" s="1"/>
      <c r="QL99" s="1"/>
      <c r="QM99" s="1"/>
      <c r="QN99" s="1"/>
      <c r="QO99" s="1"/>
      <c r="QP99" s="1"/>
      <c r="QQ99" s="1"/>
      <c r="QR99" s="1"/>
      <c r="QS99" s="1"/>
      <c r="QT99" s="1"/>
      <c r="QU99" s="1"/>
      <c r="QV99" s="1"/>
      <c r="QW99" s="1"/>
      <c r="QX99" s="1"/>
      <c r="QY99" s="1"/>
      <c r="QZ99" s="1"/>
      <c r="RA99" s="1"/>
      <c r="RB99" s="1"/>
      <c r="RC99" s="1"/>
      <c r="RD99" s="1"/>
      <c r="RE99" s="1"/>
      <c r="RF99" s="1"/>
      <c r="RG99" s="1"/>
      <c r="RH99" s="1"/>
      <c r="RI99" s="1"/>
      <c r="RJ99" s="1"/>
      <c r="RK99" s="1"/>
      <c r="RL99" s="1"/>
      <c r="RM99" s="1"/>
      <c r="RN99" s="1"/>
      <c r="RO99" s="1"/>
      <c r="RP99" s="1"/>
      <c r="RQ99" s="1"/>
      <c r="RR99" s="1"/>
      <c r="RS99" s="1"/>
      <c r="RT99" s="1"/>
      <c r="RU99" s="1"/>
      <c r="RV99" s="1"/>
      <c r="RW99" s="1"/>
      <c r="RX99" s="1"/>
      <c r="RY99" s="1"/>
      <c r="RZ99" s="1"/>
      <c r="SA99" s="1"/>
      <c r="SB99" s="1"/>
      <c r="SC99" s="1"/>
      <c r="SD99" s="1"/>
      <c r="SE99" s="1"/>
      <c r="SF99" s="1"/>
      <c r="SG99" s="1"/>
      <c r="SH99" s="1"/>
      <c r="SI99" s="1"/>
      <c r="SJ99" s="1"/>
      <c r="SK99" s="1"/>
      <c r="SL99" s="1"/>
      <c r="SM99" s="1"/>
      <c r="SN99" s="1"/>
      <c r="SO99" s="1"/>
      <c r="SP99" s="1"/>
      <c r="SQ99" s="1"/>
      <c r="SR99" s="1"/>
      <c r="SS99" s="1"/>
      <c r="ST99" s="1"/>
      <c r="SU99" s="1"/>
      <c r="SV99" s="1"/>
      <c r="SW99" s="1"/>
      <c r="SX99" s="1"/>
      <c r="SY99" s="1"/>
      <c r="SZ99" s="1"/>
      <c r="TA99" s="1"/>
      <c r="TB99" s="1"/>
      <c r="TC99" s="1"/>
      <c r="TD99" s="1"/>
      <c r="TE99" s="1"/>
      <c r="TF99" s="1"/>
      <c r="TG99" s="1"/>
      <c r="TH99" s="1"/>
      <c r="TI99" s="1"/>
      <c r="TJ99" s="1"/>
      <c r="TK99" s="1"/>
      <c r="TL99" s="1"/>
      <c r="TM99" s="1"/>
      <c r="TN99" s="1"/>
      <c r="TO99" s="1"/>
      <c r="TP99" s="1"/>
      <c r="TQ99" s="1"/>
      <c r="TR99" s="1"/>
      <c r="TS99" s="1"/>
      <c r="TT99" s="1"/>
      <c r="TU99" s="1"/>
      <c r="TV99" s="1"/>
      <c r="TW99" s="1"/>
      <c r="TX99" s="1"/>
      <c r="TY99" s="1"/>
      <c r="TZ99" s="1"/>
      <c r="UA99" s="1"/>
      <c r="UB99" s="1"/>
      <c r="UC99" s="1"/>
      <c r="UD99" s="1"/>
      <c r="UE99" s="1"/>
      <c r="UF99" s="1"/>
      <c r="UG99" s="1"/>
      <c r="UH99" s="1"/>
      <c r="UI99" s="1"/>
      <c r="UJ99" s="1"/>
      <c r="UK99" s="1"/>
      <c r="UL99" s="1"/>
      <c r="UM99" s="1"/>
      <c r="UN99" s="1"/>
      <c r="UO99" s="1"/>
      <c r="UP99" s="1"/>
      <c r="UQ99" s="1"/>
      <c r="UR99" s="1"/>
      <c r="US99" s="1"/>
      <c r="UT99" s="1"/>
      <c r="UU99" s="1"/>
      <c r="UV99" s="1"/>
      <c r="UW99" s="1"/>
      <c r="UX99" s="1"/>
      <c r="UY99" s="1"/>
      <c r="UZ99" s="1"/>
      <c r="VA99" s="1"/>
      <c r="VB99" s="1"/>
      <c r="VC99" s="1"/>
      <c r="VD99" s="1"/>
      <c r="VE99" s="1"/>
      <c r="VF99" s="1"/>
      <c r="VG99" s="1"/>
      <c r="VH99" s="1"/>
      <c r="VI99" s="1"/>
      <c r="VJ99" s="1"/>
      <c r="VK99" s="1"/>
      <c r="VL99" s="1"/>
      <c r="VM99" s="1"/>
      <c r="VN99" s="1"/>
      <c r="VO99" s="1"/>
      <c r="VP99" s="1"/>
      <c r="VQ99" s="1"/>
      <c r="VR99" s="1"/>
      <c r="VS99" s="1"/>
      <c r="VT99" s="1"/>
      <c r="VU99" s="1"/>
      <c r="VV99" s="1"/>
      <c r="VW99" s="1"/>
      <c r="VX99" s="1"/>
      <c r="VY99" s="1"/>
      <c r="VZ99" s="1"/>
      <c r="WA99" s="1"/>
      <c r="WB99" s="1"/>
      <c r="WC99" s="1"/>
      <c r="WD99" s="1"/>
      <c r="WE99" s="1"/>
      <c r="WF99" s="1"/>
      <c r="WG99" s="1"/>
      <c r="WH99" s="1"/>
      <c r="WI99" s="1"/>
      <c r="WJ99" s="1"/>
      <c r="WK99" s="1"/>
      <c r="WL99" s="1"/>
      <c r="WM99" s="1"/>
      <c r="WN99" s="1"/>
      <c r="WO99" s="1"/>
      <c r="WP99" s="1"/>
      <c r="WQ99" s="1"/>
      <c r="WR99" s="1"/>
      <c r="WS99" s="1"/>
      <c r="WT99" s="1"/>
      <c r="WU99" s="1"/>
      <c r="WV99" s="1"/>
      <c r="WW99" s="1"/>
      <c r="WX99" s="1"/>
      <c r="WY99" s="1"/>
      <c r="WZ99" s="1"/>
      <c r="XA99" s="1"/>
      <c r="XB99" s="1"/>
      <c r="XC99" s="1"/>
      <c r="XD99" s="1"/>
      <c r="XE99" s="1"/>
      <c r="XF99" s="1"/>
      <c r="XG99" s="1"/>
      <c r="XH99" s="1"/>
      <c r="XI99" s="1"/>
      <c r="XJ99" s="1"/>
      <c r="XK99" s="1"/>
      <c r="XL99" s="1"/>
      <c r="XM99" s="1"/>
      <c r="XN99" s="1"/>
      <c r="XO99" s="1"/>
      <c r="XP99" s="1"/>
      <c r="XQ99" s="1"/>
      <c r="XR99" s="1"/>
      <c r="XS99" s="1"/>
      <c r="XT99" s="1"/>
      <c r="XU99" s="1"/>
      <c r="XV99" s="1"/>
      <c r="XW99" s="1"/>
      <c r="XX99" s="1"/>
      <c r="XY99" s="1"/>
      <c r="XZ99" s="1"/>
      <c r="YA99" s="1"/>
      <c r="YB99" s="1"/>
      <c r="YC99" s="1"/>
      <c r="YD99" s="1"/>
      <c r="YE99" s="1"/>
      <c r="YF99" s="1"/>
      <c r="YG99" s="1"/>
      <c r="YH99" s="1"/>
      <c r="YI99" s="1"/>
      <c r="YJ99" s="1"/>
      <c r="YK99" s="1"/>
      <c r="YL99" s="1"/>
      <c r="YM99" s="1"/>
      <c r="YN99" s="1"/>
      <c r="YO99" s="1"/>
      <c r="YP99" s="1"/>
      <c r="YQ99" s="1"/>
      <c r="YR99" s="1"/>
      <c r="YS99" s="1"/>
      <c r="YT99" s="1"/>
      <c r="YU99" s="1"/>
      <c r="YV99" s="1"/>
      <c r="YW99" s="1"/>
      <c r="YX99" s="1"/>
      <c r="YY99" s="1"/>
      <c r="YZ99" s="1"/>
      <c r="ZA99" s="1"/>
      <c r="ZB99" s="1"/>
      <c r="ZC99" s="1"/>
      <c r="ZD99" s="1"/>
      <c r="ZE99" s="1"/>
      <c r="ZF99" s="1"/>
      <c r="ZG99" s="1"/>
      <c r="ZH99" s="1"/>
      <c r="ZI99" s="1"/>
      <c r="ZJ99" s="1"/>
      <c r="ZK99" s="1"/>
      <c r="ZL99" s="1"/>
      <c r="ZM99" s="1"/>
      <c r="ZN99" s="1"/>
      <c r="ZO99" s="1"/>
      <c r="ZP99" s="1"/>
      <c r="ZQ99" s="1"/>
      <c r="ZR99" s="1"/>
      <c r="ZS99" s="1"/>
      <c r="ZT99" s="1"/>
      <c r="ZU99" s="1"/>
      <c r="ZV99" s="1"/>
      <c r="ZW99" s="1"/>
      <c r="ZX99" s="1"/>
      <c r="ZY99" s="1"/>
      <c r="ZZ99" s="1"/>
      <c r="AAA99" s="1"/>
      <c r="AAB99" s="1"/>
      <c r="AAC99" s="1"/>
      <c r="AAD99" s="1"/>
      <c r="AAE99" s="1"/>
      <c r="AAF99" s="1"/>
      <c r="AAG99" s="1"/>
      <c r="AAH99" s="1"/>
      <c r="AAI99" s="1"/>
      <c r="AAJ99" s="1"/>
      <c r="AAK99" s="1"/>
      <c r="AAL99" s="1"/>
      <c r="AAM99" s="1"/>
      <c r="AAN99" s="1"/>
      <c r="AAO99" s="1"/>
      <c r="AAP99" s="1"/>
      <c r="AAQ99" s="1"/>
      <c r="AAR99" s="1"/>
      <c r="AAS99" s="1"/>
      <c r="AAT99" s="1"/>
      <c r="AAU99" s="1"/>
      <c r="AAV99" s="1"/>
      <c r="AAW99" s="1"/>
      <c r="AAX99" s="1"/>
      <c r="AAY99" s="1"/>
      <c r="AAZ99" s="1"/>
      <c r="ABA99" s="1"/>
      <c r="ABB99" s="1"/>
      <c r="ABC99" s="1"/>
      <c r="ABD99" s="1"/>
      <c r="ABE99" s="1"/>
      <c r="ABF99" s="1"/>
      <c r="ABG99" s="1"/>
      <c r="ABH99" s="1"/>
      <c r="ABI99" s="1"/>
      <c r="ABJ99" s="1"/>
      <c r="ABK99" s="1"/>
      <c r="ABL99" s="1"/>
      <c r="ABM99" s="1"/>
      <c r="ABN99" s="1"/>
      <c r="ABO99" s="1"/>
      <c r="ABP99" s="1"/>
      <c r="ABQ99" s="1"/>
      <c r="ABR99" s="1"/>
      <c r="ABS99" s="1"/>
      <c r="ABT99" s="1"/>
      <c r="ABU99" s="1"/>
      <c r="ABV99" s="1"/>
      <c r="ABW99" s="1"/>
      <c r="ABX99" s="1"/>
      <c r="ABY99" s="1"/>
      <c r="ABZ99" s="1"/>
      <c r="ACA99" s="1"/>
      <c r="ACB99" s="1"/>
      <c r="ACC99" s="1"/>
      <c r="ACD99" s="1"/>
      <c r="ACE99" s="1"/>
      <c r="ACF99" s="1"/>
      <c r="ACG99" s="1"/>
      <c r="ACH99" s="1"/>
      <c r="ACI99" s="1"/>
      <c r="ACJ99" s="1"/>
      <c r="ACK99" s="1"/>
      <c r="ACL99" s="1"/>
      <c r="ACM99" s="1"/>
      <c r="ACN99" s="1"/>
      <c r="ACO99" s="1"/>
      <c r="ACP99" s="1"/>
      <c r="ACQ99" s="1"/>
      <c r="ACR99" s="1"/>
      <c r="ACS99" s="1"/>
      <c r="ACT99" s="1"/>
      <c r="ACU99" s="1"/>
      <c r="ACV99" s="1"/>
      <c r="ACW99" s="1"/>
      <c r="ACX99" s="1"/>
      <c r="ACY99" s="1"/>
      <c r="ACZ99" s="1"/>
      <c r="ADA99" s="1"/>
      <c r="ADB99" s="1"/>
      <c r="ADC99" s="1"/>
      <c r="ADD99" s="1"/>
      <c r="ADE99" s="1"/>
      <c r="ADF99" s="1"/>
      <c r="ADG99" s="1"/>
      <c r="ADH99" s="1"/>
      <c r="ADI99" s="1"/>
      <c r="ADJ99" s="1"/>
      <c r="ADK99" s="1"/>
      <c r="ADL99" s="1"/>
      <c r="ADM99" s="1"/>
      <c r="ADN99" s="1"/>
      <c r="ADO99" s="1"/>
      <c r="ADP99" s="1"/>
      <c r="ADQ99" s="1"/>
      <c r="ADR99" s="1"/>
      <c r="ADS99" s="1"/>
      <c r="ADT99" s="1"/>
      <c r="ADU99" s="1"/>
      <c r="ADV99" s="1"/>
      <c r="ADW99" s="1"/>
      <c r="ADX99" s="1"/>
      <c r="ADY99" s="1"/>
      <c r="ADZ99" s="1"/>
      <c r="AEA99" s="1"/>
      <c r="AEB99" s="1"/>
      <c r="AEC99" s="1"/>
      <c r="AED99" s="1"/>
      <c r="AEE99" s="1"/>
      <c r="AEF99" s="1"/>
      <c r="AEG99" s="1"/>
      <c r="AEH99" s="1"/>
      <c r="AEI99" s="1"/>
      <c r="AEJ99" s="1"/>
      <c r="AEK99" s="1"/>
      <c r="AEL99" s="1"/>
      <c r="AEM99" s="1"/>
      <c r="AEN99" s="1"/>
      <c r="AEO99" s="1"/>
      <c r="AEP99" s="1"/>
      <c r="AEQ99" s="1"/>
      <c r="AER99" s="1"/>
      <c r="AES99" s="1"/>
      <c r="AET99" s="1"/>
      <c r="AEU99" s="1"/>
      <c r="AEV99" s="1"/>
      <c r="AEW99" s="1"/>
      <c r="AEX99" s="1"/>
      <c r="AEY99" s="1"/>
      <c r="AEZ99" s="1"/>
      <c r="AFA99" s="1"/>
      <c r="AFB99" s="1"/>
      <c r="AFC99" s="1"/>
      <c r="AFD99" s="1"/>
      <c r="AFE99" s="1"/>
      <c r="AFF99" s="1"/>
      <c r="AFG99" s="1"/>
      <c r="AFH99" s="1"/>
      <c r="AFI99" s="1"/>
      <c r="AFJ99" s="1"/>
      <c r="AFK99" s="1"/>
      <c r="AFL99" s="1"/>
      <c r="AFM99" s="1"/>
      <c r="AFN99" s="1"/>
      <c r="AFO99" s="1"/>
      <c r="AFP99" s="1"/>
      <c r="AFQ99" s="1"/>
      <c r="AFR99" s="1"/>
      <c r="AFS99" s="1"/>
      <c r="AFT99" s="1"/>
      <c r="AFU99" s="1"/>
      <c r="AFV99" s="1"/>
      <c r="AFW99" s="1"/>
      <c r="AFX99" s="1"/>
      <c r="AFY99" s="1"/>
      <c r="AFZ99" s="1"/>
      <c r="AGA99" s="1"/>
      <c r="AGB99" s="1"/>
      <c r="AGC99" s="1"/>
      <c r="AGD99" s="1"/>
      <c r="AGE99" s="1"/>
      <c r="AGF99" s="1"/>
      <c r="AGG99" s="1"/>
      <c r="AGH99" s="1"/>
      <c r="AGI99" s="1"/>
      <c r="AGJ99" s="1"/>
      <c r="AGK99" s="1"/>
      <c r="AGL99" s="1"/>
      <c r="AGM99" s="1"/>
      <c r="AGN99" s="1"/>
      <c r="AGO99" s="1"/>
      <c r="AGP99" s="1"/>
      <c r="AGQ99" s="1"/>
      <c r="AGR99" s="1"/>
      <c r="AGS99" s="1"/>
      <c r="AGT99" s="1"/>
      <c r="AGU99" s="1"/>
      <c r="AGV99" s="1"/>
      <c r="AGW99" s="1"/>
      <c r="AGX99" s="1"/>
      <c r="AGY99" s="1"/>
      <c r="AGZ99" s="1"/>
      <c r="AHA99" s="1"/>
      <c r="AHB99" s="1"/>
      <c r="AHC99" s="1"/>
      <c r="AHD99" s="1"/>
      <c r="AHE99" s="1"/>
      <c r="AHF99" s="1"/>
      <c r="AHG99" s="1"/>
      <c r="AHH99" s="1"/>
      <c r="AHI99" s="1"/>
      <c r="AHJ99" s="1"/>
      <c r="AHK99" s="1"/>
      <c r="AHL99" s="1"/>
      <c r="AHM99" s="1"/>
      <c r="AHN99" s="1"/>
      <c r="AHO99" s="1"/>
      <c r="AHP99" s="1"/>
      <c r="AHQ99" s="1"/>
      <c r="AHR99" s="1"/>
      <c r="AHS99" s="1"/>
      <c r="AHT99" s="1"/>
      <c r="AHU99" s="1"/>
      <c r="AHV99" s="1"/>
      <c r="AHW99" s="1"/>
      <c r="AHX99" s="1"/>
      <c r="AHY99" s="1"/>
      <c r="AHZ99" s="1"/>
      <c r="AIA99" s="1"/>
      <c r="AIB99" s="1"/>
      <c r="AIC99" s="1"/>
      <c r="AID99" s="1"/>
      <c r="AIE99" s="1"/>
      <c r="AIF99" s="1"/>
      <c r="AIG99" s="1"/>
      <c r="AIH99" s="1"/>
      <c r="AII99" s="1"/>
      <c r="AIJ99" s="1"/>
      <c r="AIK99" s="1"/>
      <c r="AIL99" s="1"/>
      <c r="AIM99" s="1"/>
      <c r="AIN99" s="1"/>
      <c r="AIO99" s="1"/>
      <c r="AIP99" s="1"/>
      <c r="AIQ99" s="1"/>
      <c r="AIR99" s="1"/>
      <c r="AIS99" s="1"/>
      <c r="AIT99" s="1"/>
      <c r="AIU99" s="1"/>
      <c r="AIV99" s="1"/>
      <c r="AIW99" s="1"/>
      <c r="AIX99" s="1"/>
      <c r="AIY99" s="1"/>
      <c r="AIZ99" s="1"/>
      <c r="AJA99" s="1"/>
      <c r="AJB99" s="1"/>
      <c r="AJC99" s="1"/>
      <c r="AJD99" s="1"/>
      <c r="AJE99" s="1"/>
      <c r="AJF99" s="1"/>
      <c r="AJG99" s="1"/>
      <c r="AJH99" s="1"/>
      <c r="AJI99" s="1"/>
      <c r="AJJ99" s="1"/>
      <c r="AJK99" s="1"/>
      <c r="AJL99" s="1"/>
      <c r="AJM99" s="1"/>
      <c r="AJN99" s="1"/>
      <c r="AJO99" s="1"/>
      <c r="AJP99" s="1"/>
      <c r="AJQ99" s="1"/>
      <c r="AJR99" s="1"/>
      <c r="AJS99" s="1"/>
      <c r="AJT99" s="1"/>
      <c r="AJU99" s="1"/>
      <c r="AJV99" s="1"/>
      <c r="AJW99" s="1"/>
      <c r="AJX99" s="1"/>
      <c r="AJY99" s="1"/>
      <c r="AJZ99" s="1"/>
      <c r="AKA99" s="1"/>
      <c r="AKB99" s="1"/>
      <c r="AKC99" s="1"/>
      <c r="AKD99" s="1"/>
      <c r="AKE99" s="1"/>
      <c r="AKF99" s="1"/>
      <c r="AKG99" s="1"/>
      <c r="AKH99" s="1"/>
      <c r="AKI99" s="1"/>
      <c r="AKJ99" s="1"/>
      <c r="AKK99" s="1"/>
      <c r="AKL99" s="1"/>
      <c r="AKM99" s="1"/>
      <c r="AKN99" s="1"/>
      <c r="AKO99" s="1"/>
      <c r="AKP99" s="1"/>
      <c r="AKQ99" s="1"/>
      <c r="AKR99" s="1"/>
      <c r="AKS99" s="1"/>
      <c r="AKT99" s="1"/>
      <c r="AKU99" s="1"/>
      <c r="AKV99" s="1"/>
      <c r="AKW99" s="1"/>
      <c r="AKX99" s="1"/>
      <c r="AKY99" s="1"/>
      <c r="AKZ99" s="1"/>
      <c r="ALA99" s="1"/>
      <c r="ALB99" s="1"/>
      <c r="ALC99" s="1"/>
      <c r="ALD99" s="1"/>
      <c r="ALE99" s="1"/>
      <c r="ALF99" s="1"/>
      <c r="ALG99" s="1"/>
      <c r="ALH99" s="1"/>
      <c r="ALI99" s="1"/>
      <c r="ALJ99" s="1"/>
      <c r="ALK99" s="1"/>
      <c r="ALL99" s="1"/>
      <c r="ALM99" s="1"/>
      <c r="ALN99" s="1"/>
      <c r="ALO99" s="1"/>
      <c r="ALP99" s="1"/>
      <c r="ALQ99" s="1"/>
      <c r="ALR99" s="1"/>
      <c r="ALS99" s="1"/>
      <c r="ALT99" s="1"/>
      <c r="ALU99" s="1"/>
      <c r="ALV99" s="1"/>
      <c r="ALW99" s="1"/>
      <c r="ALX99" s="1"/>
      <c r="ALY99" s="1"/>
      <c r="ALZ99" s="1"/>
      <c r="AMA99" s="1"/>
      <c r="AMB99" s="1"/>
      <c r="AMC99" s="1"/>
      <c r="AMD99" s="1"/>
      <c r="AME99" s="1"/>
      <c r="AMF99" s="1"/>
      <c r="AMG99" s="1"/>
      <c r="AMH99" s="1"/>
      <c r="AMI99" s="1"/>
      <c r="AMJ99" s="1"/>
      <c r="AMK99" s="1"/>
      <c r="AML99" s="1"/>
      <c r="AMM99" s="1"/>
      <c r="AMN99" s="1"/>
      <c r="AMO99" s="1"/>
      <c r="AMP99" s="1"/>
      <c r="AMQ99" s="1"/>
      <c r="AMR99" s="1"/>
      <c r="AMS99" s="1"/>
      <c r="AMT99" s="1"/>
      <c r="AMU99" s="1"/>
      <c r="AMV99" s="1"/>
      <c r="AMW99" s="1"/>
      <c r="AMX99" s="1"/>
      <c r="AMY99" s="1"/>
      <c r="AMZ99" s="1"/>
      <c r="ANA99" s="1"/>
      <c r="ANB99" s="1"/>
      <c r="ANC99" s="1"/>
      <c r="AND99" s="1"/>
      <c r="ANE99" s="1"/>
      <c r="ANF99" s="1"/>
      <c r="ANG99" s="1"/>
      <c r="ANH99" s="1"/>
      <c r="ANI99" s="1"/>
      <c r="ANJ99" s="1"/>
      <c r="ANK99" s="1"/>
      <c r="ANL99" s="1"/>
      <c r="ANM99" s="1"/>
      <c r="ANN99" s="1"/>
      <c r="ANO99" s="1"/>
      <c r="ANP99" s="1"/>
      <c r="ANQ99" s="1"/>
      <c r="ANR99" s="1"/>
      <c r="ANS99" s="1"/>
      <c r="ANT99" s="1"/>
      <c r="ANU99" s="1"/>
      <c r="ANV99" s="1"/>
      <c r="ANW99" s="1"/>
      <c r="ANX99" s="1"/>
      <c r="ANY99" s="1"/>
      <c r="ANZ99" s="1"/>
      <c r="AOA99" s="1"/>
      <c r="AOB99" s="1"/>
      <c r="AOC99" s="1"/>
      <c r="AOD99" s="1"/>
      <c r="AOE99" s="1"/>
      <c r="AOF99" s="1"/>
      <c r="AOG99" s="1"/>
      <c r="AOH99" s="1"/>
      <c r="AOI99" s="1"/>
      <c r="AOJ99" s="1"/>
      <c r="AOK99" s="1"/>
      <c r="AOL99" s="1"/>
      <c r="AOM99" s="1"/>
      <c r="AON99" s="1"/>
      <c r="AOO99" s="1"/>
      <c r="AOP99" s="1"/>
      <c r="AOQ99" s="1"/>
      <c r="AOR99" s="1"/>
      <c r="AOS99" s="1"/>
      <c r="AOT99" s="1"/>
      <c r="AOU99" s="1"/>
      <c r="AOV99" s="1"/>
      <c r="AOW99" s="1"/>
      <c r="AOX99" s="1"/>
      <c r="AOY99" s="1"/>
      <c r="AOZ99" s="1"/>
      <c r="APA99" s="1"/>
      <c r="APB99" s="1"/>
      <c r="APC99" s="1"/>
      <c r="APD99" s="1"/>
      <c r="APE99" s="1"/>
      <c r="APF99" s="1"/>
      <c r="APG99" s="1"/>
      <c r="APH99" s="1"/>
      <c r="API99" s="1"/>
      <c r="APJ99" s="1"/>
      <c r="APK99" s="1"/>
      <c r="APL99" s="1"/>
      <c r="APM99" s="1"/>
      <c r="APN99" s="1"/>
      <c r="APO99" s="1"/>
      <c r="APP99" s="1"/>
      <c r="APQ99" s="1"/>
      <c r="APR99" s="1"/>
      <c r="APS99" s="1"/>
      <c r="APT99" s="1"/>
      <c r="APU99" s="1"/>
      <c r="APV99" s="1"/>
      <c r="APW99" s="1"/>
      <c r="APX99" s="1"/>
      <c r="APY99" s="1"/>
      <c r="APZ99" s="1"/>
      <c r="AQA99" s="1"/>
      <c r="AQB99" s="1"/>
      <c r="AQC99" s="1"/>
      <c r="AQD99" s="1"/>
      <c r="AQE99" s="1"/>
      <c r="AQF99" s="1"/>
      <c r="AQG99" s="1"/>
      <c r="AQH99" s="1"/>
      <c r="AQI99" s="1"/>
      <c r="AQJ99" s="1"/>
      <c r="AQK99" s="1"/>
      <c r="AQL99" s="1"/>
      <c r="AQM99" s="1"/>
      <c r="AQN99" s="1"/>
      <c r="AQO99" s="1"/>
      <c r="AQP99" s="1"/>
      <c r="AQQ99" s="1"/>
      <c r="AQR99" s="1"/>
      <c r="AQS99" s="1"/>
      <c r="AQT99" s="1"/>
      <c r="AQU99" s="1"/>
      <c r="AQV99" s="1"/>
      <c r="AQW99" s="1"/>
      <c r="AQX99" s="1"/>
      <c r="AQY99" s="1"/>
      <c r="AQZ99" s="1"/>
      <c r="ARA99" s="1"/>
      <c r="ARB99" s="1"/>
      <c r="ARC99" s="1"/>
      <c r="ARD99" s="1"/>
      <c r="ARE99" s="1"/>
      <c r="ARF99" s="1"/>
      <c r="ARG99" s="1"/>
      <c r="ARH99" s="1"/>
      <c r="ARI99" s="1"/>
      <c r="ARJ99" s="1"/>
      <c r="ARK99" s="1"/>
      <c r="ARL99" s="1"/>
      <c r="ARM99" s="1"/>
      <c r="ARN99" s="1"/>
      <c r="ARO99" s="1"/>
      <c r="ARP99" s="1"/>
      <c r="ARQ99" s="1"/>
      <c r="ARR99" s="1"/>
      <c r="ARS99" s="1"/>
      <c r="ART99" s="1"/>
      <c r="ARU99" s="1"/>
      <c r="ARV99" s="1"/>
      <c r="ARW99" s="1"/>
      <c r="ARX99" s="1"/>
      <c r="ARY99" s="1"/>
      <c r="ARZ99" s="1"/>
      <c r="ASA99" s="1"/>
      <c r="ASB99" s="1"/>
      <c r="ASC99" s="1"/>
      <c r="ASD99" s="1"/>
      <c r="ASE99" s="1"/>
      <c r="ASF99" s="1"/>
      <c r="ASG99" s="1"/>
      <c r="ASH99" s="1"/>
      <c r="ASI99" s="1"/>
      <c r="ASJ99" s="1"/>
      <c r="ASK99" s="1"/>
      <c r="ASL99" s="1"/>
      <c r="ASM99" s="1"/>
      <c r="ASN99" s="1"/>
      <c r="ASO99" s="1"/>
      <c r="ASP99" s="1"/>
      <c r="ASQ99" s="1"/>
      <c r="ASR99" s="1"/>
      <c r="ASS99" s="1"/>
      <c r="AST99" s="1"/>
      <c r="ASU99" s="1"/>
      <c r="ASV99" s="1"/>
      <c r="ASW99" s="1"/>
      <c r="ASX99" s="1"/>
      <c r="ASY99" s="1"/>
      <c r="ASZ99" s="1"/>
      <c r="ATA99" s="1"/>
      <c r="ATB99" s="1"/>
      <c r="ATC99" s="1"/>
      <c r="ATD99" s="1"/>
      <c r="ATE99" s="1"/>
      <c r="ATF99" s="1"/>
      <c r="ATG99" s="1"/>
      <c r="ATH99" s="1"/>
      <c r="ATI99" s="1"/>
      <c r="ATJ99" s="1"/>
      <c r="ATK99" s="1"/>
      <c r="ATL99" s="1"/>
      <c r="ATM99" s="1"/>
      <c r="ATN99" s="1"/>
      <c r="ATO99" s="1"/>
      <c r="ATP99" s="1"/>
      <c r="ATQ99" s="1"/>
      <c r="ATR99" s="1"/>
      <c r="ATS99" s="1"/>
      <c r="ATT99" s="1"/>
      <c r="ATU99" s="1"/>
      <c r="ATV99" s="1"/>
      <c r="ATW99" s="1"/>
      <c r="ATX99" s="1"/>
      <c r="ATY99" s="1"/>
      <c r="ATZ99" s="1"/>
      <c r="AUA99" s="1"/>
      <c r="AUB99" s="1"/>
      <c r="AUC99" s="1"/>
      <c r="AUD99" s="1"/>
      <c r="AUE99" s="1"/>
      <c r="AUF99" s="1"/>
      <c r="AUG99" s="1"/>
      <c r="AUH99" s="1"/>
      <c r="AUI99" s="1"/>
      <c r="AUJ99" s="1"/>
      <c r="AUK99" s="1"/>
      <c r="AUL99" s="1"/>
      <c r="AUM99" s="1"/>
      <c r="AUN99" s="1"/>
      <c r="AUO99" s="1"/>
      <c r="AUP99" s="1"/>
      <c r="AUQ99" s="1"/>
      <c r="AUR99" s="1"/>
      <c r="AUS99" s="1"/>
      <c r="AUT99" s="1"/>
      <c r="AUU99" s="1"/>
      <c r="AUV99" s="1"/>
      <c r="AUW99" s="1"/>
      <c r="AUX99" s="1"/>
      <c r="AUY99" s="1"/>
      <c r="AUZ99" s="1"/>
      <c r="AVA99" s="1"/>
      <c r="AVB99" s="1"/>
      <c r="AVC99" s="1"/>
      <c r="AVD99" s="1"/>
      <c r="AVE99" s="1"/>
      <c r="AVF99" s="1"/>
      <c r="AVG99" s="1"/>
      <c r="AVH99" s="1"/>
      <c r="AVI99" s="1"/>
      <c r="AVJ99" s="1"/>
      <c r="AVK99" s="1"/>
      <c r="AVL99" s="1"/>
      <c r="AVM99" s="1"/>
      <c r="AVN99" s="1"/>
      <c r="AVO99" s="1"/>
      <c r="AVP99" s="1"/>
      <c r="AVQ99" s="1"/>
      <c r="AVR99" s="1"/>
      <c r="AVS99" s="1"/>
      <c r="AVT99" s="1"/>
      <c r="AVU99" s="1"/>
      <c r="AVV99" s="1"/>
      <c r="AVW99" s="1"/>
      <c r="AVX99" s="1"/>
      <c r="AVY99" s="1"/>
      <c r="AVZ99" s="1"/>
      <c r="AWA99" s="1"/>
      <c r="AWB99" s="1"/>
      <c r="AWC99" s="1"/>
      <c r="AWD99" s="1"/>
      <c r="AWE99" s="1"/>
      <c r="AWF99" s="1"/>
      <c r="AWG99" s="1"/>
      <c r="AWH99" s="1"/>
      <c r="AWI99" s="1"/>
      <c r="AWJ99" s="1"/>
      <c r="AWK99" s="1"/>
      <c r="AWL99" s="1"/>
      <c r="AWM99" s="1"/>
      <c r="AWN99" s="1"/>
      <c r="AWO99" s="1"/>
      <c r="AWP99" s="1"/>
      <c r="AWQ99" s="1"/>
      <c r="AWR99" s="1"/>
      <c r="AWS99" s="1"/>
      <c r="AWT99" s="1"/>
      <c r="AWU99" s="1"/>
      <c r="AWV99" s="1"/>
      <c r="AWW99" s="1"/>
      <c r="AWX99" s="1"/>
      <c r="AWY99" s="1"/>
      <c r="AWZ99" s="1"/>
      <c r="AXA99" s="1"/>
      <c r="AXB99" s="1"/>
      <c r="AXC99" s="1"/>
      <c r="AXD99" s="1"/>
      <c r="AXE99" s="1"/>
      <c r="AXF99" s="1"/>
      <c r="AXG99" s="1"/>
      <c r="AXH99" s="1"/>
      <c r="AXI99" s="1"/>
      <c r="AXJ99" s="1"/>
      <c r="AXK99" s="1"/>
      <c r="AXL99" s="1"/>
      <c r="AXM99" s="1"/>
      <c r="AXN99" s="1"/>
      <c r="AXO99" s="1"/>
      <c r="AXP99" s="1"/>
      <c r="AXQ99" s="1"/>
      <c r="AXR99" s="1"/>
      <c r="AXS99" s="1"/>
      <c r="AXT99" s="1"/>
      <c r="AXU99" s="1"/>
      <c r="AXV99" s="1"/>
      <c r="AXW99" s="1"/>
      <c r="AXX99" s="1"/>
      <c r="AXY99" s="1"/>
      <c r="AXZ99" s="1"/>
      <c r="AYA99" s="1"/>
      <c r="AYB99" s="1"/>
      <c r="AYC99" s="1"/>
      <c r="AYD99" s="1"/>
      <c r="AYE99" s="1"/>
      <c r="AYF99" s="1"/>
      <c r="AYG99" s="1"/>
      <c r="AYH99" s="1"/>
      <c r="AYI99" s="1"/>
      <c r="AYJ99" s="1"/>
      <c r="AYK99" s="1"/>
      <c r="AYL99" s="1"/>
      <c r="AYM99" s="1"/>
      <c r="AYN99" s="1"/>
      <c r="AYO99" s="1"/>
      <c r="AYP99" s="1"/>
      <c r="AYQ99" s="1"/>
      <c r="AYR99" s="1"/>
      <c r="AYS99" s="1"/>
      <c r="AYT99" s="1"/>
      <c r="AYU99" s="1"/>
      <c r="AYV99" s="1"/>
      <c r="AYW99" s="1"/>
      <c r="AYX99" s="1"/>
      <c r="AYY99" s="1"/>
      <c r="AYZ99" s="1"/>
      <c r="AZA99" s="1"/>
      <c r="AZB99" s="1"/>
      <c r="AZC99" s="1"/>
      <c r="AZD99" s="1"/>
      <c r="AZE99" s="1"/>
      <c r="AZF99" s="1"/>
      <c r="AZG99" s="1"/>
      <c r="AZH99" s="1"/>
      <c r="AZI99" s="1"/>
      <c r="AZJ99" s="1"/>
      <c r="AZK99" s="1"/>
      <c r="AZL99" s="1"/>
      <c r="AZM99" s="1"/>
      <c r="AZN99" s="1"/>
      <c r="AZO99" s="1"/>
      <c r="AZP99" s="1"/>
      <c r="AZQ99" s="1"/>
      <c r="AZR99" s="1"/>
      <c r="AZS99" s="1"/>
      <c r="AZT99" s="1"/>
      <c r="AZU99" s="1"/>
      <c r="AZV99" s="1"/>
      <c r="AZW99" s="1"/>
      <c r="AZX99" s="1"/>
      <c r="AZY99" s="1"/>
      <c r="AZZ99" s="1"/>
      <c r="BAA99" s="1"/>
      <c r="BAB99" s="1"/>
      <c r="BAC99" s="1"/>
      <c r="BAD99" s="1"/>
      <c r="BAE99" s="1"/>
      <c r="BAF99" s="1"/>
      <c r="BAG99" s="1"/>
      <c r="BAH99" s="1"/>
      <c r="BAI99" s="1"/>
      <c r="BAJ99" s="1"/>
      <c r="BAK99" s="1"/>
      <c r="BAL99" s="1"/>
      <c r="BAM99" s="1"/>
      <c r="BAN99" s="1"/>
      <c r="BAO99" s="1"/>
      <c r="BAP99" s="1"/>
      <c r="BAQ99" s="1"/>
      <c r="BAR99" s="1"/>
      <c r="BAS99" s="1"/>
      <c r="BAT99" s="1"/>
      <c r="BAU99" s="1"/>
      <c r="BAV99" s="1"/>
      <c r="BAW99" s="1"/>
      <c r="BAX99" s="1"/>
      <c r="BAY99" s="1"/>
      <c r="BAZ99" s="1"/>
      <c r="BBA99" s="1"/>
      <c r="BBB99" s="1"/>
      <c r="BBC99" s="1"/>
      <c r="BBD99" s="1"/>
      <c r="BBE99" s="1"/>
      <c r="BBF99" s="1"/>
      <c r="BBG99" s="1"/>
      <c r="BBH99" s="1"/>
      <c r="BBI99" s="1"/>
      <c r="BBJ99" s="1"/>
      <c r="BBK99" s="1"/>
      <c r="BBL99" s="1"/>
      <c r="BBM99" s="1"/>
      <c r="BBN99" s="1"/>
      <c r="BBO99" s="1"/>
      <c r="BBP99" s="1"/>
      <c r="BBQ99" s="1"/>
      <c r="BBR99" s="1"/>
      <c r="BBS99" s="1"/>
      <c r="BBT99" s="1"/>
      <c r="BBU99" s="1"/>
      <c r="BBV99" s="1"/>
      <c r="BBW99" s="1"/>
      <c r="BBX99" s="1"/>
      <c r="BBY99" s="1"/>
      <c r="BBZ99" s="1"/>
      <c r="BCA99" s="1"/>
      <c r="BCB99" s="1"/>
      <c r="BCC99" s="1"/>
      <c r="BCD99" s="1"/>
      <c r="BCE99" s="1"/>
      <c r="BCF99" s="1"/>
      <c r="BCG99" s="1"/>
      <c r="BCH99" s="1"/>
      <c r="BCI99" s="1"/>
      <c r="BCJ99" s="1"/>
      <c r="BCK99" s="1"/>
      <c r="BCL99" s="1"/>
      <c r="BCM99" s="1"/>
      <c r="BCN99" s="1"/>
      <c r="BCO99" s="1"/>
      <c r="BCP99" s="1"/>
      <c r="BCQ99" s="1"/>
      <c r="BCR99" s="1"/>
      <c r="BCS99" s="1"/>
      <c r="BCT99" s="1"/>
      <c r="BCU99" s="1"/>
      <c r="BCV99" s="1"/>
      <c r="BCW99" s="1"/>
      <c r="BCX99" s="1"/>
      <c r="BCY99" s="1"/>
      <c r="BCZ99" s="1"/>
      <c r="BDA99" s="1"/>
      <c r="BDB99" s="1"/>
      <c r="BDC99" s="1"/>
      <c r="BDD99" s="1"/>
      <c r="BDE99" s="1"/>
      <c r="BDF99" s="1"/>
      <c r="BDG99" s="1"/>
      <c r="BDH99" s="1"/>
      <c r="BDI99" s="1"/>
      <c r="BDJ99" s="1"/>
      <c r="BDK99" s="1"/>
      <c r="BDL99" s="1"/>
      <c r="BDM99" s="1"/>
      <c r="BDN99" s="1"/>
      <c r="BDO99" s="1"/>
      <c r="BDP99" s="1"/>
      <c r="BDQ99" s="1"/>
      <c r="BDR99" s="1"/>
      <c r="BDS99" s="1"/>
      <c r="BDT99" s="1"/>
      <c r="BDU99" s="1"/>
      <c r="BDV99" s="1"/>
      <c r="BDW99" s="1"/>
      <c r="BDX99" s="1"/>
      <c r="BDY99" s="1"/>
      <c r="BDZ99" s="1"/>
      <c r="BEA99" s="1"/>
      <c r="BEB99" s="1"/>
      <c r="BEC99" s="1"/>
      <c r="BED99" s="1"/>
      <c r="BEE99" s="1"/>
      <c r="BEF99" s="1"/>
      <c r="BEG99" s="1"/>
      <c r="BEH99" s="1"/>
      <c r="BEI99" s="1"/>
      <c r="BEJ99" s="1"/>
      <c r="BEK99" s="1"/>
      <c r="BEL99" s="1"/>
      <c r="BEM99" s="1"/>
      <c r="BEN99" s="1"/>
      <c r="BEO99" s="1"/>
      <c r="BEP99" s="1"/>
      <c r="BEQ99" s="1"/>
      <c r="BER99" s="1"/>
      <c r="BES99" s="1"/>
      <c r="BET99" s="1"/>
      <c r="BEU99" s="1"/>
      <c r="BEV99" s="1"/>
      <c r="BEW99" s="1"/>
      <c r="BEX99" s="1"/>
      <c r="BEY99" s="1"/>
      <c r="BEZ99" s="1"/>
      <c r="BFA99" s="1"/>
      <c r="BFB99" s="1"/>
      <c r="BFC99" s="1"/>
      <c r="BFD99" s="1"/>
      <c r="BFE99" s="1"/>
      <c r="BFF99" s="1"/>
      <c r="BFG99" s="1"/>
      <c r="BFH99" s="1"/>
      <c r="BFI99" s="1"/>
      <c r="BFJ99" s="1"/>
      <c r="BFK99" s="1"/>
      <c r="BFL99" s="1"/>
      <c r="BFM99" s="1"/>
      <c r="BFN99" s="1"/>
      <c r="BFO99" s="1"/>
      <c r="BFP99" s="1"/>
      <c r="BFQ99" s="1"/>
      <c r="BFR99" s="1"/>
      <c r="BFS99" s="1"/>
      <c r="BFT99" s="1"/>
      <c r="BFU99" s="1"/>
      <c r="BFV99" s="1"/>
      <c r="BFW99" s="1"/>
      <c r="BFX99" s="1"/>
      <c r="BFY99" s="1"/>
      <c r="BFZ99" s="1"/>
      <c r="BGA99" s="1"/>
      <c r="BGB99" s="1"/>
      <c r="BGC99" s="1"/>
      <c r="BGD99" s="1"/>
      <c r="BGE99" s="1"/>
      <c r="BGF99" s="1"/>
      <c r="BGG99" s="1"/>
      <c r="BGH99" s="1"/>
      <c r="BGI99" s="1"/>
      <c r="BGJ99" s="1"/>
      <c r="BGK99" s="1"/>
      <c r="BGL99" s="1"/>
      <c r="BGM99" s="1"/>
      <c r="BGN99" s="1"/>
      <c r="BGO99" s="1"/>
      <c r="BGP99" s="1"/>
      <c r="BGQ99" s="1"/>
      <c r="BGR99" s="1"/>
      <c r="BGS99" s="1"/>
      <c r="BGT99" s="1"/>
      <c r="BGU99" s="1"/>
      <c r="BGV99" s="1"/>
      <c r="BGW99" s="1"/>
      <c r="BGX99" s="1"/>
      <c r="BGY99" s="1"/>
      <c r="BGZ99" s="1"/>
      <c r="BHA99" s="1"/>
      <c r="BHB99" s="1"/>
      <c r="BHC99" s="1"/>
      <c r="BHD99" s="1"/>
      <c r="BHE99" s="1"/>
      <c r="BHF99" s="1"/>
      <c r="BHG99" s="1"/>
      <c r="BHH99" s="1"/>
      <c r="BHI99" s="1"/>
      <c r="BHJ99" s="1"/>
      <c r="BHK99" s="1"/>
      <c r="BHL99" s="1"/>
      <c r="BHM99" s="1"/>
      <c r="BHN99" s="1"/>
      <c r="BHO99" s="1"/>
      <c r="BHP99" s="1"/>
      <c r="BHQ99" s="1"/>
      <c r="BHR99" s="1"/>
      <c r="BHS99" s="1"/>
      <c r="BHT99" s="1"/>
      <c r="BHU99" s="1"/>
      <c r="BHV99" s="1"/>
      <c r="BHW99" s="1"/>
      <c r="BHX99" s="1"/>
      <c r="BHY99" s="1"/>
      <c r="BHZ99" s="1"/>
      <c r="BIA99" s="1"/>
      <c r="BIB99" s="1"/>
      <c r="BIC99" s="1"/>
      <c r="BID99" s="1"/>
      <c r="BIE99" s="1"/>
      <c r="BIF99" s="1"/>
      <c r="BIG99" s="1"/>
      <c r="BIH99" s="1"/>
      <c r="BII99" s="1"/>
      <c r="BIJ99" s="1"/>
      <c r="BIK99" s="1"/>
      <c r="BIL99" s="1"/>
      <c r="BIM99" s="1"/>
      <c r="BIN99" s="1"/>
      <c r="BIO99" s="1"/>
      <c r="BIP99" s="1"/>
      <c r="BIQ99" s="1"/>
      <c r="BIR99" s="1"/>
      <c r="BIS99" s="1"/>
      <c r="BIT99" s="1"/>
      <c r="BIU99" s="1"/>
      <c r="BIV99" s="1"/>
      <c r="BIW99" s="1"/>
      <c r="BIX99" s="1"/>
      <c r="BIY99" s="1"/>
      <c r="BIZ99" s="1"/>
      <c r="BJA99" s="1"/>
      <c r="BJB99" s="1"/>
      <c r="BJC99" s="1"/>
      <c r="BJD99" s="1"/>
      <c r="BJE99" s="1"/>
      <c r="BJF99" s="1"/>
      <c r="BJG99" s="1"/>
      <c r="BJH99" s="1"/>
      <c r="BJI99" s="1"/>
      <c r="BJJ99" s="1"/>
      <c r="BJK99" s="1"/>
      <c r="BJL99" s="1"/>
      <c r="BJM99" s="1"/>
      <c r="BJN99" s="1"/>
      <c r="BJO99" s="1"/>
      <c r="BJP99" s="1"/>
      <c r="BJQ99" s="1"/>
      <c r="BJR99" s="1"/>
      <c r="BJS99" s="1"/>
      <c r="BJT99" s="1"/>
      <c r="BJU99" s="1"/>
      <c r="BJV99" s="1"/>
      <c r="BJW99" s="1"/>
      <c r="BJX99" s="1"/>
      <c r="BJY99" s="1"/>
      <c r="BJZ99" s="1"/>
      <c r="BKA99" s="1"/>
      <c r="BKB99" s="1"/>
      <c r="BKC99" s="1"/>
      <c r="BKD99" s="1"/>
      <c r="BKE99" s="1"/>
      <c r="BKF99" s="1"/>
      <c r="BKG99" s="1"/>
      <c r="BKH99" s="1"/>
      <c r="BKI99" s="1"/>
      <c r="BKJ99" s="1"/>
      <c r="BKK99" s="1"/>
      <c r="BKL99" s="1"/>
      <c r="BKM99" s="1"/>
      <c r="BKN99" s="1"/>
      <c r="BKO99" s="1"/>
      <c r="BKP99" s="1"/>
      <c r="BKQ99" s="1"/>
      <c r="BKR99" s="1"/>
      <c r="BKS99" s="1"/>
      <c r="BKT99" s="1"/>
      <c r="BKU99" s="1"/>
      <c r="BKV99" s="1"/>
      <c r="BKW99" s="1"/>
      <c r="BKX99" s="1"/>
      <c r="BKY99" s="1"/>
      <c r="BKZ99" s="1"/>
      <c r="BLA99" s="1"/>
      <c r="BLB99" s="1"/>
      <c r="BLC99" s="1"/>
      <c r="BLD99" s="1"/>
      <c r="BLE99" s="1"/>
      <c r="BLF99" s="1"/>
      <c r="BLG99" s="1"/>
      <c r="BLH99" s="1"/>
      <c r="BLI99" s="1"/>
      <c r="BLJ99" s="1"/>
      <c r="BLK99" s="1"/>
      <c r="BLL99" s="1"/>
      <c r="BLM99" s="1"/>
      <c r="BLN99" s="1"/>
      <c r="BLO99" s="1"/>
      <c r="BLP99" s="1"/>
      <c r="BLQ99" s="1"/>
      <c r="BLR99" s="1"/>
      <c r="BLS99" s="1"/>
      <c r="BLT99" s="1"/>
      <c r="BLU99" s="1"/>
      <c r="BLV99" s="1"/>
      <c r="BLW99" s="1"/>
      <c r="BLX99" s="1"/>
      <c r="BLY99" s="1"/>
      <c r="BLZ99" s="1"/>
      <c r="BMA99" s="1"/>
      <c r="BMB99" s="1"/>
      <c r="BMC99" s="1"/>
      <c r="BMD99" s="1"/>
      <c r="BME99" s="1"/>
      <c r="BMF99" s="1"/>
      <c r="BMG99" s="1"/>
      <c r="BMH99" s="1"/>
      <c r="BMI99" s="1"/>
      <c r="BMJ99" s="1"/>
      <c r="BMK99" s="1"/>
      <c r="BML99" s="1"/>
      <c r="BMM99" s="1"/>
      <c r="BMN99" s="1"/>
      <c r="BMO99" s="1"/>
      <c r="BMP99" s="1"/>
      <c r="BMQ99" s="1"/>
      <c r="BMR99" s="1"/>
      <c r="BMS99" s="1"/>
      <c r="BMT99" s="1"/>
      <c r="BMU99" s="1"/>
      <c r="BMV99" s="1"/>
      <c r="BMW99" s="1"/>
      <c r="BMX99" s="1"/>
      <c r="BMY99" s="1"/>
      <c r="BMZ99" s="1"/>
      <c r="BNA99" s="1"/>
      <c r="BNB99" s="1"/>
      <c r="BNC99" s="1"/>
      <c r="BND99" s="1"/>
      <c r="BNE99" s="1"/>
      <c r="BNF99" s="1"/>
      <c r="BNG99" s="1"/>
      <c r="BNH99" s="1"/>
      <c r="BNI99" s="1"/>
      <c r="BNJ99" s="1"/>
      <c r="BNK99" s="1"/>
      <c r="BNL99" s="1"/>
      <c r="BNM99" s="1"/>
      <c r="BNN99" s="1"/>
      <c r="BNO99" s="1"/>
      <c r="BNP99" s="1"/>
      <c r="BNQ99" s="1"/>
      <c r="BNR99" s="1"/>
      <c r="BNS99" s="1"/>
      <c r="BNT99" s="1"/>
      <c r="BNU99" s="1"/>
      <c r="BNV99" s="1"/>
      <c r="BNW99" s="1"/>
      <c r="BNX99" s="1"/>
      <c r="BNY99" s="1"/>
      <c r="BNZ99" s="1"/>
      <c r="BOA99" s="1"/>
      <c r="BOB99" s="1"/>
      <c r="BOC99" s="1"/>
      <c r="BOD99" s="1"/>
      <c r="BOE99" s="1"/>
      <c r="BOF99" s="1"/>
      <c r="BOG99" s="1"/>
      <c r="BOH99" s="1"/>
      <c r="BOI99" s="1"/>
      <c r="BOJ99" s="1"/>
      <c r="BOK99" s="1"/>
      <c r="BOL99" s="1"/>
      <c r="BOM99" s="1"/>
      <c r="BON99" s="1"/>
      <c r="BOO99" s="1"/>
      <c r="BOP99" s="1"/>
      <c r="BOQ99" s="1"/>
      <c r="BOR99" s="1"/>
      <c r="BOS99" s="1"/>
      <c r="BOT99" s="1"/>
      <c r="BOU99" s="1"/>
      <c r="BOV99" s="1"/>
      <c r="BOW99" s="1"/>
      <c r="BOX99" s="1"/>
      <c r="BOY99" s="1"/>
      <c r="BOZ99" s="1"/>
      <c r="BPA99" s="1"/>
      <c r="BPB99" s="1"/>
      <c r="BPC99" s="1"/>
      <c r="BPD99" s="1"/>
      <c r="BPE99" s="1"/>
      <c r="BPF99" s="1"/>
      <c r="BPG99" s="1"/>
      <c r="BPH99" s="1"/>
      <c r="BPI99" s="1"/>
      <c r="BPJ99" s="1"/>
      <c r="BPK99" s="1"/>
      <c r="BPL99" s="1"/>
      <c r="BPM99" s="1"/>
      <c r="BPN99" s="1"/>
      <c r="BPO99" s="1"/>
      <c r="BPP99" s="1"/>
      <c r="BPQ99" s="1"/>
      <c r="BPR99" s="1"/>
      <c r="BPS99" s="1"/>
      <c r="BPT99" s="1"/>
      <c r="BPU99" s="1"/>
      <c r="BPV99" s="1"/>
      <c r="BPW99" s="1"/>
      <c r="BPX99" s="1"/>
      <c r="BPY99" s="1"/>
      <c r="BPZ99" s="1"/>
      <c r="BQA99" s="1"/>
      <c r="BQB99" s="1"/>
      <c r="BQC99" s="1"/>
      <c r="BQD99" s="1"/>
      <c r="BQE99" s="1"/>
      <c r="BQF99" s="1"/>
      <c r="BQG99" s="1"/>
      <c r="BQH99" s="1"/>
      <c r="BQI99" s="1"/>
      <c r="BQJ99" s="1"/>
      <c r="BQK99" s="1"/>
      <c r="BQL99" s="1"/>
      <c r="BQM99" s="1"/>
      <c r="BQN99" s="1"/>
      <c r="BQO99" s="1"/>
      <c r="BQP99" s="1"/>
      <c r="BQQ99" s="1"/>
      <c r="BQR99" s="1"/>
      <c r="BQS99" s="1"/>
      <c r="BQT99" s="1"/>
      <c r="BQU99" s="1"/>
      <c r="BQV99" s="1"/>
      <c r="BQW99" s="1"/>
      <c r="BQX99" s="1"/>
      <c r="BQY99" s="1"/>
      <c r="BQZ99" s="1"/>
      <c r="BRA99" s="1"/>
      <c r="BRB99" s="1"/>
      <c r="BRC99" s="1"/>
      <c r="BRD99" s="1"/>
      <c r="BRE99" s="1"/>
      <c r="BRF99" s="1"/>
      <c r="BRG99" s="1"/>
      <c r="BRH99" s="1"/>
      <c r="BRI99" s="1"/>
      <c r="BRJ99" s="1"/>
      <c r="BRK99" s="1"/>
      <c r="BRL99" s="1"/>
      <c r="BRM99" s="1"/>
      <c r="BRN99" s="1"/>
      <c r="BRO99" s="1"/>
      <c r="BRP99" s="1"/>
      <c r="BRQ99" s="1"/>
      <c r="BRR99" s="1"/>
      <c r="BRS99" s="1"/>
      <c r="BRT99" s="1"/>
      <c r="BRU99" s="1"/>
      <c r="BRV99" s="1"/>
      <c r="BRW99" s="1"/>
      <c r="BRX99" s="1"/>
      <c r="BRY99" s="1"/>
      <c r="BRZ99" s="1"/>
      <c r="BSA99" s="1"/>
      <c r="BSB99" s="1"/>
      <c r="BSC99" s="1"/>
      <c r="BSD99" s="1"/>
      <c r="BSE99" s="1"/>
      <c r="BSF99" s="1"/>
      <c r="BSG99" s="1"/>
      <c r="BSH99" s="1"/>
      <c r="BSI99" s="1"/>
      <c r="BSJ99" s="1"/>
      <c r="BSK99" s="1"/>
      <c r="BSL99" s="1"/>
      <c r="BSM99" s="1"/>
      <c r="BSN99" s="1"/>
      <c r="BSO99" s="1"/>
      <c r="BSP99" s="1"/>
      <c r="BSQ99" s="1"/>
      <c r="BSR99" s="1"/>
      <c r="BSS99" s="1"/>
      <c r="BST99" s="1"/>
      <c r="BSU99" s="1"/>
      <c r="BSV99" s="1"/>
      <c r="BSW99" s="1"/>
      <c r="BSX99" s="1"/>
      <c r="BSY99" s="1"/>
      <c r="BSZ99" s="1"/>
      <c r="BTA99" s="1"/>
      <c r="BTB99" s="1"/>
      <c r="BTC99" s="1"/>
      <c r="BTD99" s="1"/>
      <c r="BTE99" s="1"/>
      <c r="BTF99" s="1"/>
      <c r="BTG99" s="1"/>
      <c r="BTH99" s="1"/>
      <c r="BTI99" s="1"/>
      <c r="BTJ99" s="1"/>
      <c r="BTK99" s="1"/>
      <c r="BTL99" s="1"/>
      <c r="BTM99" s="1"/>
      <c r="BTN99" s="1"/>
      <c r="BTO99" s="1"/>
      <c r="BTP99" s="1"/>
      <c r="BTQ99" s="1"/>
      <c r="BTR99" s="1"/>
      <c r="BTS99" s="1"/>
      <c r="BTT99" s="1"/>
      <c r="BTU99" s="1"/>
      <c r="BTV99" s="1"/>
      <c r="BTW99" s="1"/>
      <c r="BTX99" s="1"/>
      <c r="BTY99" s="1"/>
      <c r="BTZ99" s="1"/>
      <c r="BUA99" s="1"/>
      <c r="BUB99" s="1"/>
      <c r="BUC99" s="1"/>
      <c r="BUD99" s="1"/>
      <c r="BUE99" s="1"/>
      <c r="BUF99" s="1"/>
      <c r="BUG99" s="1"/>
      <c r="BUH99" s="1"/>
      <c r="BUI99" s="1"/>
      <c r="BUJ99" s="1"/>
      <c r="BUK99" s="1"/>
      <c r="BUL99" s="1"/>
      <c r="BUM99" s="1"/>
      <c r="BUN99" s="1"/>
      <c r="BUO99" s="1"/>
      <c r="BUP99" s="1"/>
      <c r="BUQ99" s="1"/>
      <c r="BUR99" s="1"/>
      <c r="BUS99" s="1"/>
      <c r="BUT99" s="1"/>
      <c r="BUU99" s="1"/>
      <c r="BUV99" s="1"/>
      <c r="BUW99" s="1"/>
      <c r="BUX99" s="1"/>
      <c r="BUY99" s="1"/>
      <c r="BUZ99" s="1"/>
      <c r="BVA99" s="1"/>
      <c r="BVB99" s="1"/>
      <c r="BVC99" s="1"/>
      <c r="BVD99" s="1"/>
      <c r="BVE99" s="1"/>
      <c r="BVF99" s="1"/>
      <c r="BVG99" s="1"/>
      <c r="BVH99" s="1"/>
      <c r="BVI99" s="1"/>
      <c r="BVJ99" s="1"/>
      <c r="BVK99" s="1"/>
      <c r="BVL99" s="1"/>
      <c r="BVM99" s="1"/>
      <c r="BVN99" s="1"/>
      <c r="BVO99" s="1"/>
      <c r="BVP99" s="1"/>
      <c r="BVQ99" s="1"/>
      <c r="BVR99" s="1"/>
      <c r="BVS99" s="1"/>
      <c r="BVT99" s="1"/>
      <c r="BVU99" s="1"/>
      <c r="BVV99" s="1"/>
      <c r="BVW99" s="1"/>
      <c r="BVX99" s="1"/>
      <c r="BVY99" s="1"/>
      <c r="BVZ99" s="1"/>
      <c r="BWA99" s="1"/>
      <c r="BWB99" s="1"/>
      <c r="BWC99" s="1"/>
      <c r="BWD99" s="1"/>
      <c r="BWE99" s="1"/>
      <c r="BWF99" s="1"/>
      <c r="BWG99" s="1"/>
      <c r="BWH99" s="1"/>
      <c r="BWI99" s="1"/>
      <c r="BWJ99" s="1"/>
      <c r="BWK99" s="1"/>
      <c r="BWL99" s="1"/>
      <c r="BWM99" s="1"/>
      <c r="BWN99" s="1"/>
      <c r="BWO99" s="1"/>
      <c r="BWP99" s="1"/>
      <c r="BWQ99" s="1"/>
      <c r="BWR99" s="1"/>
      <c r="BWS99" s="1"/>
      <c r="BWT99" s="1"/>
      <c r="BWU99" s="1"/>
      <c r="BWV99" s="1"/>
      <c r="BWW99" s="1"/>
      <c r="BWX99" s="1"/>
      <c r="BWY99" s="1"/>
      <c r="BWZ99" s="1"/>
      <c r="BXA99" s="1"/>
      <c r="BXB99" s="1"/>
      <c r="BXC99" s="1"/>
      <c r="BXD99" s="1"/>
      <c r="BXE99" s="1"/>
      <c r="BXF99" s="1"/>
      <c r="BXG99" s="1"/>
      <c r="BXH99" s="1"/>
      <c r="BXI99" s="1"/>
      <c r="BXJ99" s="1"/>
      <c r="BXK99" s="1"/>
      <c r="BXL99" s="1"/>
      <c r="BXM99" s="1"/>
      <c r="BXN99" s="1"/>
      <c r="BXO99" s="1"/>
      <c r="BXP99" s="1"/>
      <c r="BXQ99" s="1"/>
      <c r="BXR99" s="1"/>
      <c r="BXS99" s="1"/>
      <c r="BXT99" s="1"/>
      <c r="BXU99" s="1"/>
      <c r="BXV99" s="1"/>
      <c r="BXW99" s="1"/>
      <c r="BXX99" s="1"/>
      <c r="BXY99" s="1"/>
      <c r="BXZ99" s="1"/>
      <c r="BYA99" s="1"/>
      <c r="BYB99" s="1"/>
      <c r="BYC99" s="1"/>
      <c r="BYD99" s="1"/>
      <c r="BYE99" s="1"/>
      <c r="BYF99" s="1"/>
      <c r="BYG99" s="1"/>
      <c r="BYH99" s="1"/>
      <c r="BYI99" s="1"/>
      <c r="BYJ99" s="1"/>
      <c r="BYK99" s="1"/>
      <c r="BYL99" s="1"/>
      <c r="BYM99" s="1"/>
      <c r="BYN99" s="1"/>
      <c r="BYO99" s="1"/>
      <c r="BYP99" s="1"/>
      <c r="BYQ99" s="1"/>
      <c r="BYR99" s="1"/>
      <c r="BYS99" s="1"/>
      <c r="BYT99" s="1"/>
      <c r="BYU99" s="1"/>
      <c r="BYV99" s="1"/>
      <c r="BYW99" s="1"/>
      <c r="BYX99" s="1"/>
      <c r="BYY99" s="1"/>
      <c r="BYZ99" s="1"/>
      <c r="BZA99" s="1"/>
      <c r="BZB99" s="1"/>
      <c r="BZC99" s="1"/>
      <c r="BZD99" s="1"/>
      <c r="BZE99" s="1"/>
      <c r="BZF99" s="1"/>
      <c r="BZG99" s="1"/>
      <c r="BZH99" s="1"/>
      <c r="BZI99" s="1"/>
      <c r="BZJ99" s="1"/>
      <c r="BZK99" s="1"/>
      <c r="BZL99" s="1"/>
      <c r="BZM99" s="1"/>
      <c r="BZN99" s="1"/>
      <c r="BZO99" s="1"/>
      <c r="BZP99" s="1"/>
      <c r="BZQ99" s="1"/>
      <c r="BZR99" s="1"/>
      <c r="BZS99" s="1"/>
      <c r="BZT99" s="1"/>
      <c r="BZU99" s="1"/>
      <c r="BZV99" s="1"/>
      <c r="BZW99" s="1"/>
      <c r="BZX99" s="1"/>
      <c r="BZY99" s="1"/>
      <c r="BZZ99" s="1"/>
      <c r="CAA99" s="1"/>
      <c r="CAB99" s="1"/>
      <c r="CAC99" s="1"/>
      <c r="CAD99" s="1"/>
      <c r="CAE99" s="1"/>
      <c r="CAF99" s="1"/>
      <c r="CAG99" s="1"/>
      <c r="CAH99" s="1"/>
      <c r="CAI99" s="1"/>
      <c r="CAJ99" s="1"/>
      <c r="CAK99" s="1"/>
      <c r="CAL99" s="1"/>
      <c r="CAM99" s="1"/>
      <c r="CAN99" s="1"/>
      <c r="CAO99" s="1"/>
      <c r="CAP99" s="1"/>
      <c r="CAQ99" s="1"/>
      <c r="CAR99" s="1"/>
      <c r="CAS99" s="1"/>
      <c r="CAT99" s="1"/>
      <c r="CAU99" s="1"/>
      <c r="CAV99" s="1"/>
      <c r="CAW99" s="1"/>
      <c r="CAX99" s="1"/>
      <c r="CAY99" s="1"/>
      <c r="CAZ99" s="1"/>
      <c r="CBA99" s="1"/>
      <c r="CBB99" s="1"/>
      <c r="CBC99" s="1"/>
      <c r="CBD99" s="1"/>
      <c r="CBE99" s="1"/>
      <c r="CBF99" s="1"/>
      <c r="CBG99" s="1"/>
      <c r="CBH99" s="1"/>
      <c r="CBI99" s="1"/>
      <c r="CBJ99" s="1"/>
      <c r="CBK99" s="1"/>
      <c r="CBL99" s="1"/>
      <c r="CBM99" s="1"/>
      <c r="CBN99" s="1"/>
      <c r="CBO99" s="1"/>
      <c r="CBP99" s="1"/>
      <c r="CBQ99" s="1"/>
      <c r="CBR99" s="1"/>
      <c r="CBS99" s="1"/>
      <c r="CBT99" s="1"/>
      <c r="CBU99" s="1"/>
      <c r="CBV99" s="1"/>
      <c r="CBW99" s="1"/>
      <c r="CBX99" s="1"/>
      <c r="CBY99" s="1"/>
      <c r="CBZ99" s="1"/>
      <c r="CCA99" s="1"/>
      <c r="CCB99" s="1"/>
      <c r="CCC99" s="1"/>
      <c r="CCD99" s="1"/>
      <c r="CCE99" s="1"/>
      <c r="CCF99" s="1"/>
      <c r="CCG99" s="1"/>
      <c r="CCH99" s="1"/>
      <c r="CCI99" s="1"/>
      <c r="CCJ99" s="1"/>
      <c r="CCK99" s="1"/>
      <c r="CCL99" s="1"/>
      <c r="CCM99" s="1"/>
      <c r="CCN99" s="1"/>
      <c r="CCO99" s="1"/>
      <c r="CCP99" s="1"/>
      <c r="CCQ99" s="1"/>
      <c r="CCR99" s="1"/>
      <c r="CCS99" s="1"/>
      <c r="CCT99" s="1"/>
      <c r="CCU99" s="1"/>
      <c r="CCV99" s="1"/>
      <c r="CCW99" s="1"/>
      <c r="CCX99" s="1"/>
      <c r="CCY99" s="1"/>
      <c r="CCZ99" s="1"/>
      <c r="CDA99" s="1"/>
      <c r="CDB99" s="1"/>
      <c r="CDC99" s="1"/>
      <c r="CDD99" s="1"/>
      <c r="CDE99" s="1"/>
      <c r="CDF99" s="1"/>
      <c r="CDG99" s="1"/>
      <c r="CDH99" s="1"/>
      <c r="CDI99" s="1"/>
      <c r="CDJ99" s="1"/>
      <c r="CDK99" s="1"/>
      <c r="CDL99" s="1"/>
      <c r="CDM99" s="1"/>
      <c r="CDN99" s="1"/>
      <c r="CDO99" s="1"/>
      <c r="CDP99" s="1"/>
      <c r="CDQ99" s="1"/>
      <c r="CDR99" s="1"/>
      <c r="CDS99" s="1"/>
      <c r="CDT99" s="1"/>
      <c r="CDU99" s="1"/>
      <c r="CDV99" s="1"/>
      <c r="CDW99" s="1"/>
      <c r="CDX99" s="1"/>
      <c r="CDY99" s="1"/>
      <c r="CDZ99" s="1"/>
      <c r="CEA99" s="1"/>
      <c r="CEB99" s="1"/>
      <c r="CEC99" s="1"/>
      <c r="CED99" s="1"/>
      <c r="CEE99" s="1"/>
      <c r="CEF99" s="1"/>
      <c r="CEG99" s="1"/>
      <c r="CEH99" s="1"/>
      <c r="CEI99" s="1"/>
      <c r="CEJ99" s="1"/>
      <c r="CEK99" s="1"/>
      <c r="CEL99" s="1"/>
      <c r="CEM99" s="1"/>
      <c r="CEN99" s="1"/>
      <c r="CEO99" s="1"/>
      <c r="CEP99" s="1"/>
      <c r="CEQ99" s="1"/>
      <c r="CER99" s="1"/>
      <c r="CES99" s="1"/>
      <c r="CET99" s="1"/>
      <c r="CEU99" s="1"/>
      <c r="CEV99" s="1"/>
      <c r="CEW99" s="1"/>
      <c r="CEX99" s="1"/>
      <c r="CEY99" s="1"/>
      <c r="CEZ99" s="1"/>
      <c r="CFA99" s="1"/>
      <c r="CFB99" s="1"/>
      <c r="CFC99" s="1"/>
      <c r="CFD99" s="1"/>
      <c r="CFE99" s="1"/>
      <c r="CFF99" s="1"/>
      <c r="CFG99" s="1"/>
      <c r="CFH99" s="1"/>
      <c r="CFI99" s="1"/>
      <c r="CFJ99" s="1"/>
      <c r="CFK99" s="1"/>
      <c r="CFL99" s="1"/>
      <c r="CFM99" s="1"/>
      <c r="CFN99" s="1"/>
      <c r="CFO99" s="1"/>
      <c r="CFP99" s="1"/>
      <c r="CFQ99" s="1"/>
      <c r="CFR99" s="1"/>
      <c r="CFS99" s="1"/>
      <c r="CFT99" s="1"/>
      <c r="CFU99" s="1"/>
      <c r="CFV99" s="1"/>
      <c r="CFW99" s="1"/>
      <c r="CFX99" s="1"/>
      <c r="CFY99" s="1"/>
      <c r="CFZ99" s="1"/>
      <c r="CGA99" s="1"/>
      <c r="CGB99" s="1"/>
      <c r="CGC99" s="1"/>
      <c r="CGD99" s="1"/>
      <c r="CGE99" s="1"/>
      <c r="CGF99" s="1"/>
      <c r="CGG99" s="1"/>
      <c r="CGH99" s="1"/>
      <c r="CGI99" s="1"/>
      <c r="CGJ99" s="1"/>
      <c r="CGK99" s="1"/>
      <c r="CGL99" s="1"/>
      <c r="CGM99" s="1"/>
      <c r="CGN99" s="1"/>
      <c r="CGO99" s="1"/>
      <c r="CGP99" s="1"/>
      <c r="CGQ99" s="1"/>
      <c r="CGR99" s="1"/>
      <c r="CGS99" s="1"/>
      <c r="CGT99" s="1"/>
      <c r="CGU99" s="1"/>
      <c r="CGV99" s="1"/>
      <c r="CGW99" s="1"/>
      <c r="CGX99" s="1"/>
      <c r="CGY99" s="1"/>
      <c r="CGZ99" s="1"/>
      <c r="CHA99" s="1"/>
      <c r="CHB99" s="1"/>
      <c r="CHC99" s="1"/>
      <c r="CHD99" s="1"/>
      <c r="CHE99" s="1"/>
      <c r="CHF99" s="1"/>
      <c r="CHG99" s="1"/>
      <c r="CHH99" s="1"/>
      <c r="CHI99" s="1"/>
      <c r="CHJ99" s="1"/>
      <c r="CHK99" s="1"/>
      <c r="CHL99" s="1"/>
      <c r="CHM99" s="1"/>
      <c r="CHN99" s="1"/>
      <c r="CHO99" s="1"/>
      <c r="CHP99" s="1"/>
      <c r="CHQ99" s="1"/>
      <c r="CHR99" s="1"/>
      <c r="CHS99" s="1"/>
      <c r="CHT99" s="1"/>
      <c r="CHU99" s="1"/>
      <c r="CHV99" s="1"/>
      <c r="CHW99" s="1"/>
      <c r="CHX99" s="1"/>
      <c r="CHY99" s="1"/>
      <c r="CHZ99" s="1"/>
      <c r="CIA99" s="1"/>
      <c r="CIB99" s="1"/>
      <c r="CIC99" s="1"/>
      <c r="CID99" s="1"/>
      <c r="CIE99" s="1"/>
      <c r="CIF99" s="1"/>
      <c r="CIG99" s="1"/>
      <c r="CIH99" s="1"/>
      <c r="CII99" s="1"/>
      <c r="CIJ99" s="1"/>
      <c r="CIK99" s="1"/>
      <c r="CIL99" s="1"/>
      <c r="CIM99" s="1"/>
      <c r="CIN99" s="1"/>
      <c r="CIO99" s="1"/>
      <c r="CIP99" s="1"/>
      <c r="CIQ99" s="1"/>
      <c r="CIR99" s="1"/>
      <c r="CIS99" s="1"/>
      <c r="CIT99" s="1"/>
      <c r="CIU99" s="1"/>
      <c r="CIV99" s="1"/>
      <c r="CIW99" s="1"/>
      <c r="CIX99" s="1"/>
      <c r="CIY99" s="1"/>
      <c r="CIZ99" s="1"/>
      <c r="CJA99" s="1"/>
      <c r="CJB99" s="1"/>
      <c r="CJC99" s="1"/>
      <c r="CJD99" s="1"/>
      <c r="CJE99" s="1"/>
      <c r="CJF99" s="1"/>
      <c r="CJG99" s="1"/>
      <c r="CJH99" s="1"/>
      <c r="CJI99" s="1"/>
      <c r="CJJ99" s="1"/>
      <c r="CJK99" s="1"/>
      <c r="CJL99" s="1"/>
      <c r="CJM99" s="1"/>
      <c r="CJN99" s="1"/>
      <c r="CJO99" s="1"/>
      <c r="CJP99" s="1"/>
      <c r="CJQ99" s="1"/>
      <c r="CJR99" s="1"/>
      <c r="CJS99" s="1"/>
      <c r="CJT99" s="1"/>
      <c r="CJU99" s="1"/>
      <c r="CJV99" s="1"/>
      <c r="CJW99" s="1"/>
      <c r="CJX99" s="1"/>
      <c r="CJY99" s="1"/>
      <c r="CJZ99" s="1"/>
      <c r="CKA99" s="1"/>
      <c r="CKB99" s="1"/>
      <c r="CKC99" s="1"/>
      <c r="CKD99" s="1"/>
      <c r="CKE99" s="1"/>
      <c r="CKF99" s="1"/>
      <c r="CKG99" s="1"/>
      <c r="CKH99" s="1"/>
      <c r="CKI99" s="1"/>
      <c r="CKJ99" s="1"/>
      <c r="CKK99" s="1"/>
      <c r="CKL99" s="1"/>
      <c r="CKM99" s="1"/>
      <c r="CKN99" s="1"/>
      <c r="CKO99" s="1"/>
      <c r="CKP99" s="1"/>
      <c r="CKQ99" s="1"/>
      <c r="CKR99" s="1"/>
      <c r="CKS99" s="1"/>
      <c r="CKT99" s="1"/>
      <c r="CKU99" s="1"/>
      <c r="CKV99" s="1"/>
      <c r="CKW99" s="1"/>
      <c r="CKX99" s="1"/>
      <c r="CKY99" s="1"/>
      <c r="CKZ99" s="1"/>
      <c r="CLA99" s="1"/>
      <c r="CLB99" s="1"/>
      <c r="CLC99" s="1"/>
      <c r="CLD99" s="1"/>
      <c r="CLE99" s="1"/>
      <c r="CLF99" s="1"/>
      <c r="CLG99" s="1"/>
      <c r="CLH99" s="1"/>
      <c r="CLI99" s="1"/>
      <c r="CLJ99" s="1"/>
      <c r="CLK99" s="1"/>
      <c r="CLL99" s="1"/>
      <c r="CLM99" s="1"/>
      <c r="CLN99" s="1"/>
      <c r="CLO99" s="1"/>
      <c r="CLP99" s="1"/>
      <c r="CLQ99" s="1"/>
      <c r="CLR99" s="1"/>
      <c r="CLS99" s="1"/>
      <c r="CLT99" s="1"/>
      <c r="CLU99" s="1"/>
      <c r="CLV99" s="1"/>
      <c r="CLW99" s="1"/>
      <c r="CLX99" s="1"/>
      <c r="CLY99" s="1"/>
      <c r="CLZ99" s="1"/>
      <c r="CMA99" s="1"/>
      <c r="CMB99" s="1"/>
      <c r="CMC99" s="1"/>
      <c r="CMD99" s="1"/>
      <c r="CME99" s="1"/>
      <c r="CMF99" s="1"/>
      <c r="CMG99" s="1"/>
      <c r="CMH99" s="1"/>
      <c r="CMI99" s="1"/>
      <c r="CMJ99" s="1"/>
      <c r="CMK99" s="1"/>
      <c r="CML99" s="1"/>
      <c r="CMM99" s="1"/>
      <c r="CMN99" s="1"/>
      <c r="CMO99" s="1"/>
      <c r="CMP99" s="1"/>
      <c r="CMQ99" s="1"/>
      <c r="CMR99" s="1"/>
      <c r="CMS99" s="1"/>
      <c r="CMT99" s="1"/>
      <c r="CMU99" s="1"/>
      <c r="CMV99" s="1"/>
      <c r="CMW99" s="1"/>
      <c r="CMX99" s="1"/>
      <c r="CMY99" s="1"/>
      <c r="CMZ99" s="1"/>
      <c r="CNA99" s="1"/>
      <c r="CNB99" s="1"/>
      <c r="CNC99" s="1"/>
      <c r="CND99" s="1"/>
      <c r="CNE99" s="1"/>
      <c r="CNF99" s="1"/>
      <c r="CNG99" s="1"/>
      <c r="CNH99" s="1"/>
      <c r="CNI99" s="1"/>
      <c r="CNJ99" s="1"/>
      <c r="CNK99" s="1"/>
      <c r="CNL99" s="1"/>
      <c r="CNM99" s="1"/>
      <c r="CNN99" s="1"/>
      <c r="CNO99" s="1"/>
      <c r="CNP99" s="1"/>
      <c r="CNQ99" s="1"/>
      <c r="CNR99" s="1"/>
      <c r="CNS99" s="1"/>
      <c r="CNT99" s="1"/>
      <c r="CNU99" s="1"/>
      <c r="CNV99" s="1"/>
      <c r="CNW99" s="1"/>
      <c r="CNX99" s="1"/>
      <c r="CNY99" s="1"/>
      <c r="CNZ99" s="1"/>
      <c r="COA99" s="1"/>
      <c r="COB99" s="1"/>
      <c r="COC99" s="1"/>
      <c r="COD99" s="1"/>
      <c r="COE99" s="1"/>
      <c r="COF99" s="1"/>
      <c r="COG99" s="1"/>
      <c r="COH99" s="1"/>
      <c r="COI99" s="1"/>
      <c r="COJ99" s="1"/>
      <c r="COK99" s="1"/>
      <c r="COL99" s="1"/>
      <c r="COM99" s="1"/>
      <c r="CON99" s="1"/>
      <c r="COO99" s="1"/>
      <c r="COP99" s="1"/>
      <c r="COQ99" s="1"/>
      <c r="COR99" s="1"/>
      <c r="COS99" s="1"/>
      <c r="COT99" s="1"/>
      <c r="COU99" s="1"/>
      <c r="COV99" s="1"/>
      <c r="COW99" s="1"/>
      <c r="COX99" s="1"/>
      <c r="COY99" s="1"/>
      <c r="COZ99" s="1"/>
      <c r="CPA99" s="1"/>
      <c r="CPB99" s="1"/>
      <c r="CPC99" s="1"/>
      <c r="CPD99" s="1"/>
      <c r="CPE99" s="1"/>
      <c r="CPF99" s="1"/>
      <c r="CPG99" s="1"/>
      <c r="CPH99" s="1"/>
      <c r="CPI99" s="1"/>
      <c r="CPJ99" s="1"/>
      <c r="CPK99" s="1"/>
      <c r="CPL99" s="1"/>
      <c r="CPM99" s="1"/>
      <c r="CPN99" s="1"/>
      <c r="CPO99" s="1"/>
      <c r="CPP99" s="1"/>
      <c r="CPQ99" s="1"/>
      <c r="CPR99" s="1"/>
      <c r="CPS99" s="1"/>
      <c r="CPT99" s="1"/>
      <c r="CPU99" s="1"/>
      <c r="CPV99" s="1"/>
      <c r="CPW99" s="1"/>
      <c r="CPX99" s="1"/>
      <c r="CPY99" s="1"/>
      <c r="CPZ99" s="1"/>
      <c r="CQA99" s="1"/>
      <c r="CQB99" s="1"/>
      <c r="CQC99" s="1"/>
      <c r="CQD99" s="1"/>
      <c r="CQE99" s="1"/>
      <c r="CQF99" s="1"/>
      <c r="CQG99" s="1"/>
      <c r="CQH99" s="1"/>
      <c r="CQI99" s="1"/>
      <c r="CQJ99" s="1"/>
      <c r="CQK99" s="1"/>
      <c r="CQL99" s="1"/>
      <c r="CQM99" s="1"/>
      <c r="CQN99" s="1"/>
      <c r="CQO99" s="1"/>
      <c r="CQP99" s="1"/>
      <c r="CQQ99" s="1"/>
      <c r="CQR99" s="1"/>
      <c r="CQS99" s="1"/>
      <c r="CQT99" s="1"/>
      <c r="CQU99" s="1"/>
      <c r="CQV99" s="1"/>
      <c r="CQW99" s="1"/>
      <c r="CQX99" s="1"/>
      <c r="CQY99" s="1"/>
      <c r="CQZ99" s="1"/>
      <c r="CRA99" s="1"/>
      <c r="CRB99" s="1"/>
      <c r="CRC99" s="1"/>
      <c r="CRD99" s="1"/>
      <c r="CRE99" s="1"/>
      <c r="CRF99" s="1"/>
      <c r="CRG99" s="1"/>
      <c r="CRH99" s="1"/>
      <c r="CRI99" s="1"/>
      <c r="CRJ99" s="1"/>
      <c r="CRK99" s="1"/>
      <c r="CRL99" s="1"/>
      <c r="CRM99" s="1"/>
      <c r="CRN99" s="1"/>
      <c r="CRO99" s="1"/>
      <c r="CRP99" s="1"/>
      <c r="CRQ99" s="1"/>
      <c r="CRR99" s="1"/>
      <c r="CRS99" s="1"/>
      <c r="CRT99" s="1"/>
      <c r="CRU99" s="1"/>
      <c r="CRV99" s="1"/>
      <c r="CRW99" s="1"/>
      <c r="CRX99" s="1"/>
      <c r="CRY99" s="1"/>
      <c r="CRZ99" s="1"/>
      <c r="CSA99" s="1"/>
      <c r="CSB99" s="1"/>
      <c r="CSC99" s="1"/>
      <c r="CSD99" s="1"/>
      <c r="CSE99" s="1"/>
      <c r="CSF99" s="1"/>
      <c r="CSG99" s="1"/>
      <c r="CSH99" s="1"/>
      <c r="CSI99" s="1"/>
      <c r="CSJ99" s="1"/>
      <c r="CSK99" s="1"/>
      <c r="CSL99" s="1"/>
      <c r="CSM99" s="1"/>
      <c r="CSN99" s="1"/>
      <c r="CSO99" s="1"/>
      <c r="CSP99" s="1"/>
      <c r="CSQ99" s="1"/>
      <c r="CSR99" s="1"/>
      <c r="CSS99" s="1"/>
      <c r="CST99" s="1"/>
      <c r="CSU99" s="1"/>
      <c r="CSV99" s="1"/>
      <c r="CSW99" s="1"/>
      <c r="CSX99" s="1"/>
      <c r="CSY99" s="1"/>
      <c r="CSZ99" s="1"/>
      <c r="CTA99" s="1"/>
      <c r="CTB99" s="1"/>
      <c r="CTC99" s="1"/>
      <c r="CTD99" s="1"/>
      <c r="CTE99" s="1"/>
      <c r="CTF99" s="1"/>
      <c r="CTG99" s="1"/>
      <c r="CTH99" s="1"/>
      <c r="CTI99" s="1"/>
      <c r="CTJ99" s="1"/>
      <c r="CTK99" s="1"/>
      <c r="CTL99" s="1"/>
      <c r="CTM99" s="1"/>
      <c r="CTN99" s="1"/>
      <c r="CTO99" s="1"/>
      <c r="CTP99" s="1"/>
      <c r="CTQ99" s="1"/>
      <c r="CTR99" s="1"/>
      <c r="CTS99" s="1"/>
      <c r="CTT99" s="1"/>
      <c r="CTU99" s="1"/>
      <c r="CTV99" s="1"/>
      <c r="CTW99" s="1"/>
      <c r="CTX99" s="1"/>
      <c r="CTY99" s="1"/>
      <c r="CTZ99" s="1"/>
      <c r="CUA99" s="1"/>
      <c r="CUB99" s="1"/>
      <c r="CUC99" s="1"/>
      <c r="CUD99" s="1"/>
      <c r="CUE99" s="1"/>
      <c r="CUF99" s="1"/>
      <c r="CUG99" s="1"/>
      <c r="CUH99" s="1"/>
      <c r="CUI99" s="1"/>
      <c r="CUJ99" s="1"/>
      <c r="CUK99" s="1"/>
      <c r="CUL99" s="1"/>
      <c r="CUM99" s="1"/>
      <c r="CUN99" s="1"/>
      <c r="CUO99" s="1"/>
      <c r="CUP99" s="1"/>
      <c r="CUQ99" s="1"/>
      <c r="CUR99" s="1"/>
      <c r="CUS99" s="1"/>
      <c r="CUT99" s="1"/>
      <c r="CUU99" s="1"/>
      <c r="CUV99" s="1"/>
      <c r="CUW99" s="1"/>
      <c r="CUX99" s="1"/>
      <c r="CUY99" s="1"/>
      <c r="CUZ99" s="1"/>
      <c r="CVA99" s="1"/>
      <c r="CVB99" s="1"/>
      <c r="CVC99" s="1"/>
      <c r="CVD99" s="1"/>
      <c r="CVE99" s="1"/>
      <c r="CVF99" s="1"/>
      <c r="CVG99" s="1"/>
      <c r="CVH99" s="1"/>
      <c r="CVI99" s="1"/>
      <c r="CVJ99" s="1"/>
      <c r="CVK99" s="1"/>
      <c r="CVL99" s="1"/>
      <c r="CVM99" s="1"/>
      <c r="CVN99" s="1"/>
      <c r="CVO99" s="1"/>
      <c r="CVP99" s="1"/>
      <c r="CVQ99" s="1"/>
      <c r="CVR99" s="1"/>
      <c r="CVS99" s="1"/>
      <c r="CVT99" s="1"/>
      <c r="CVU99" s="1"/>
      <c r="CVV99" s="1"/>
      <c r="CVW99" s="1"/>
      <c r="CVX99" s="1"/>
      <c r="CVY99" s="1"/>
      <c r="CVZ99" s="1"/>
      <c r="CWA99" s="1"/>
      <c r="CWB99" s="1"/>
      <c r="CWC99" s="1"/>
      <c r="CWD99" s="1"/>
      <c r="CWE99" s="1"/>
      <c r="CWF99" s="1"/>
      <c r="CWG99" s="1"/>
      <c r="CWH99" s="1"/>
      <c r="CWI99" s="1"/>
      <c r="CWJ99" s="1"/>
      <c r="CWK99" s="1"/>
      <c r="CWL99" s="1"/>
      <c r="CWM99" s="1"/>
      <c r="CWN99" s="1"/>
      <c r="CWO99" s="1"/>
      <c r="CWP99" s="1"/>
      <c r="CWQ99" s="1"/>
      <c r="CWR99" s="1"/>
      <c r="CWS99" s="1"/>
      <c r="CWT99" s="1"/>
      <c r="CWU99" s="1"/>
      <c r="CWV99" s="1"/>
      <c r="CWW99" s="1"/>
      <c r="CWX99" s="1"/>
      <c r="CWY99" s="1"/>
      <c r="CWZ99" s="1"/>
      <c r="CXA99" s="1"/>
      <c r="CXB99" s="1"/>
      <c r="CXC99" s="1"/>
      <c r="CXD99" s="1"/>
      <c r="CXE99" s="1"/>
      <c r="CXF99" s="1"/>
      <c r="CXG99" s="1"/>
      <c r="CXH99" s="1"/>
      <c r="CXI99" s="1"/>
      <c r="CXJ99" s="1"/>
      <c r="CXK99" s="1"/>
      <c r="CXL99" s="1"/>
      <c r="CXM99" s="1"/>
      <c r="CXN99" s="1"/>
      <c r="CXO99" s="1"/>
      <c r="CXP99" s="1"/>
      <c r="CXQ99" s="1"/>
      <c r="CXR99" s="1"/>
      <c r="CXS99" s="1"/>
      <c r="CXT99" s="1"/>
      <c r="CXU99" s="1"/>
      <c r="CXV99" s="1"/>
      <c r="CXW99" s="1"/>
      <c r="CXX99" s="1"/>
      <c r="CXY99" s="1"/>
      <c r="CXZ99" s="1"/>
      <c r="CYA99" s="1"/>
      <c r="CYB99" s="1"/>
      <c r="CYC99" s="1"/>
      <c r="CYD99" s="1"/>
      <c r="CYE99" s="1"/>
      <c r="CYF99" s="1"/>
      <c r="CYG99" s="1"/>
      <c r="CYH99" s="1"/>
      <c r="CYI99" s="1"/>
      <c r="CYJ99" s="1"/>
      <c r="CYK99" s="1"/>
      <c r="CYL99" s="1"/>
      <c r="CYM99" s="1"/>
      <c r="CYN99" s="1"/>
      <c r="CYO99" s="1"/>
      <c r="CYP99" s="1"/>
      <c r="CYQ99" s="1"/>
      <c r="CYR99" s="1"/>
      <c r="CYS99" s="1"/>
      <c r="CYT99" s="1"/>
      <c r="CYU99" s="1"/>
      <c r="CYV99" s="1"/>
      <c r="CYW99" s="1"/>
      <c r="CYX99" s="1"/>
      <c r="CYY99" s="1"/>
      <c r="CYZ99" s="1"/>
      <c r="CZA99" s="1"/>
      <c r="CZB99" s="1"/>
      <c r="CZC99" s="1"/>
      <c r="CZD99" s="1"/>
      <c r="CZE99" s="1"/>
      <c r="CZF99" s="1"/>
      <c r="CZG99" s="1"/>
      <c r="CZH99" s="1"/>
      <c r="CZI99" s="1"/>
      <c r="CZJ99" s="1"/>
      <c r="CZK99" s="1"/>
      <c r="CZL99" s="1"/>
      <c r="CZM99" s="1"/>
      <c r="CZN99" s="1"/>
      <c r="CZO99" s="1"/>
      <c r="CZP99" s="1"/>
      <c r="CZQ99" s="1"/>
      <c r="CZR99" s="1"/>
      <c r="CZS99" s="1"/>
      <c r="CZT99" s="1"/>
      <c r="CZU99" s="1"/>
      <c r="CZV99" s="1"/>
      <c r="CZW99" s="1"/>
      <c r="CZX99" s="1"/>
      <c r="CZY99" s="1"/>
      <c r="CZZ99" s="1"/>
      <c r="DAA99" s="1"/>
      <c r="DAB99" s="1"/>
      <c r="DAC99" s="1"/>
      <c r="DAD99" s="1"/>
      <c r="DAE99" s="1"/>
      <c r="DAF99" s="1"/>
      <c r="DAG99" s="1"/>
      <c r="DAH99" s="1"/>
      <c r="DAI99" s="1"/>
      <c r="DAJ99" s="1"/>
      <c r="DAK99" s="1"/>
      <c r="DAL99" s="1"/>
      <c r="DAM99" s="1"/>
      <c r="DAN99" s="1"/>
      <c r="DAO99" s="1"/>
      <c r="DAP99" s="1"/>
      <c r="DAQ99" s="1"/>
      <c r="DAR99" s="1"/>
      <c r="DAS99" s="1"/>
      <c r="DAT99" s="1"/>
      <c r="DAU99" s="1"/>
      <c r="DAV99" s="1"/>
      <c r="DAW99" s="1"/>
      <c r="DAX99" s="1"/>
      <c r="DAY99" s="1"/>
      <c r="DAZ99" s="1"/>
      <c r="DBA99" s="1"/>
      <c r="DBB99" s="1"/>
      <c r="DBC99" s="1"/>
      <c r="DBD99" s="1"/>
      <c r="DBE99" s="1"/>
      <c r="DBF99" s="1"/>
      <c r="DBG99" s="1"/>
      <c r="DBH99" s="1"/>
      <c r="DBI99" s="1"/>
      <c r="DBJ99" s="1"/>
      <c r="DBK99" s="1"/>
      <c r="DBL99" s="1"/>
      <c r="DBM99" s="1"/>
      <c r="DBN99" s="1"/>
      <c r="DBO99" s="1"/>
      <c r="DBP99" s="1"/>
      <c r="DBQ99" s="1"/>
      <c r="DBR99" s="1"/>
      <c r="DBS99" s="1"/>
      <c r="DBT99" s="1"/>
      <c r="DBU99" s="1"/>
      <c r="DBV99" s="1"/>
      <c r="DBW99" s="1"/>
      <c r="DBX99" s="1"/>
      <c r="DBY99" s="1"/>
      <c r="DBZ99" s="1"/>
      <c r="DCA99" s="1"/>
      <c r="DCB99" s="1"/>
      <c r="DCC99" s="1"/>
      <c r="DCD99" s="1"/>
      <c r="DCE99" s="1"/>
      <c r="DCF99" s="1"/>
      <c r="DCG99" s="1"/>
      <c r="DCH99" s="1"/>
      <c r="DCI99" s="1"/>
      <c r="DCJ99" s="1"/>
      <c r="DCK99" s="1"/>
      <c r="DCL99" s="1"/>
      <c r="DCM99" s="1"/>
      <c r="DCN99" s="1"/>
      <c r="DCO99" s="1"/>
      <c r="DCP99" s="1"/>
      <c r="DCQ99" s="1"/>
      <c r="DCR99" s="1"/>
      <c r="DCS99" s="1"/>
      <c r="DCT99" s="1"/>
      <c r="DCU99" s="1"/>
      <c r="DCV99" s="1"/>
      <c r="DCW99" s="1"/>
      <c r="DCX99" s="1"/>
      <c r="DCY99" s="1"/>
      <c r="DCZ99" s="1"/>
      <c r="DDA99" s="1"/>
      <c r="DDB99" s="1"/>
      <c r="DDC99" s="1"/>
      <c r="DDD99" s="1"/>
      <c r="DDE99" s="1"/>
      <c r="DDF99" s="1"/>
      <c r="DDG99" s="1"/>
      <c r="DDH99" s="1"/>
      <c r="DDI99" s="1"/>
      <c r="DDJ99" s="1"/>
      <c r="DDK99" s="1"/>
      <c r="DDL99" s="1"/>
      <c r="DDM99" s="1"/>
      <c r="DDN99" s="1"/>
      <c r="DDO99" s="1"/>
      <c r="DDP99" s="1"/>
      <c r="DDQ99" s="1"/>
      <c r="DDR99" s="1"/>
      <c r="DDS99" s="1"/>
      <c r="DDT99" s="1"/>
      <c r="DDU99" s="1"/>
      <c r="DDV99" s="1"/>
      <c r="DDW99" s="1"/>
      <c r="DDX99" s="1"/>
      <c r="DDY99" s="1"/>
      <c r="DDZ99" s="1"/>
      <c r="DEA99" s="1"/>
      <c r="DEB99" s="1"/>
      <c r="DEC99" s="1"/>
      <c r="DED99" s="1"/>
      <c r="DEE99" s="1"/>
      <c r="DEF99" s="1"/>
      <c r="DEG99" s="1"/>
      <c r="DEH99" s="1"/>
      <c r="DEI99" s="1"/>
      <c r="DEJ99" s="1"/>
      <c r="DEK99" s="1"/>
      <c r="DEL99" s="1"/>
      <c r="DEM99" s="1"/>
      <c r="DEN99" s="1"/>
      <c r="DEO99" s="1"/>
      <c r="DEP99" s="1"/>
      <c r="DEQ99" s="1"/>
      <c r="DER99" s="1"/>
      <c r="DES99" s="1"/>
      <c r="DET99" s="1"/>
      <c r="DEU99" s="1"/>
      <c r="DEV99" s="1"/>
      <c r="DEW99" s="1"/>
      <c r="DEX99" s="1"/>
      <c r="DEY99" s="1"/>
      <c r="DEZ99" s="1"/>
      <c r="DFA99" s="1"/>
      <c r="DFB99" s="1"/>
      <c r="DFC99" s="1"/>
      <c r="DFD99" s="1"/>
      <c r="DFE99" s="1"/>
      <c r="DFF99" s="1"/>
      <c r="DFG99" s="1"/>
      <c r="DFH99" s="1"/>
      <c r="DFI99" s="1"/>
      <c r="DFJ99" s="1"/>
      <c r="DFK99" s="1"/>
      <c r="DFL99" s="1"/>
      <c r="DFM99" s="1"/>
      <c r="DFN99" s="1"/>
      <c r="DFO99" s="1"/>
      <c r="DFP99" s="1"/>
      <c r="DFQ99" s="1"/>
      <c r="DFR99" s="1"/>
      <c r="DFS99" s="1"/>
      <c r="DFT99" s="1"/>
      <c r="DFU99" s="1"/>
      <c r="DFV99" s="1"/>
      <c r="DFW99" s="1"/>
      <c r="DFX99" s="1"/>
      <c r="DFY99" s="1"/>
      <c r="DFZ99" s="1"/>
      <c r="DGA99" s="1"/>
      <c r="DGB99" s="1"/>
      <c r="DGC99" s="1"/>
      <c r="DGD99" s="1"/>
      <c r="DGE99" s="1"/>
      <c r="DGF99" s="1"/>
      <c r="DGG99" s="1"/>
      <c r="DGH99" s="1"/>
      <c r="DGI99" s="1"/>
      <c r="DGJ99" s="1"/>
      <c r="DGK99" s="1"/>
      <c r="DGL99" s="1"/>
      <c r="DGM99" s="1"/>
      <c r="DGN99" s="1"/>
      <c r="DGO99" s="1"/>
      <c r="DGP99" s="1"/>
      <c r="DGQ99" s="1"/>
      <c r="DGR99" s="1"/>
      <c r="DGS99" s="1"/>
      <c r="DGT99" s="1"/>
      <c r="DGU99" s="1"/>
      <c r="DGV99" s="1"/>
      <c r="DGW99" s="1"/>
      <c r="DGX99" s="1"/>
      <c r="DGY99" s="1"/>
      <c r="DGZ99" s="1"/>
      <c r="DHA99" s="1"/>
      <c r="DHB99" s="1"/>
      <c r="DHC99" s="1"/>
      <c r="DHD99" s="1"/>
      <c r="DHE99" s="1"/>
      <c r="DHF99" s="1"/>
      <c r="DHG99" s="1"/>
      <c r="DHH99" s="1"/>
      <c r="DHI99" s="1"/>
      <c r="DHJ99" s="1"/>
      <c r="DHK99" s="1"/>
      <c r="DHL99" s="1"/>
      <c r="DHM99" s="1"/>
      <c r="DHN99" s="1"/>
      <c r="DHO99" s="1"/>
      <c r="DHP99" s="1"/>
      <c r="DHQ99" s="1"/>
      <c r="DHR99" s="1"/>
      <c r="DHS99" s="1"/>
      <c r="DHT99" s="1"/>
      <c r="DHU99" s="1"/>
      <c r="DHV99" s="1"/>
      <c r="DHW99" s="1"/>
      <c r="DHX99" s="1"/>
      <c r="DHY99" s="1"/>
      <c r="DHZ99" s="1"/>
      <c r="DIA99" s="1"/>
      <c r="DIB99" s="1"/>
      <c r="DIC99" s="1"/>
      <c r="DID99" s="1"/>
      <c r="DIE99" s="1"/>
      <c r="DIF99" s="1"/>
      <c r="DIG99" s="1"/>
      <c r="DIH99" s="1"/>
      <c r="DII99" s="1"/>
      <c r="DIJ99" s="1"/>
      <c r="DIK99" s="1"/>
      <c r="DIL99" s="1"/>
      <c r="DIM99" s="1"/>
      <c r="DIN99" s="1"/>
      <c r="DIO99" s="1"/>
      <c r="DIP99" s="1"/>
      <c r="DIQ99" s="1"/>
      <c r="DIR99" s="1"/>
      <c r="DIS99" s="1"/>
      <c r="DIT99" s="1"/>
      <c r="DIU99" s="1"/>
      <c r="DIV99" s="1"/>
      <c r="DIW99" s="1"/>
      <c r="DIX99" s="1"/>
      <c r="DIY99" s="1"/>
      <c r="DIZ99" s="1"/>
      <c r="DJA99" s="1"/>
      <c r="DJB99" s="1"/>
      <c r="DJC99" s="1"/>
      <c r="DJD99" s="1"/>
      <c r="DJE99" s="1"/>
      <c r="DJF99" s="1"/>
      <c r="DJG99" s="1"/>
      <c r="DJH99" s="1"/>
      <c r="DJI99" s="1"/>
      <c r="DJJ99" s="1"/>
      <c r="DJK99" s="1"/>
      <c r="DJL99" s="1"/>
      <c r="DJM99" s="1"/>
      <c r="DJN99" s="1"/>
      <c r="DJO99" s="1"/>
      <c r="DJP99" s="1"/>
      <c r="DJQ99" s="1"/>
      <c r="DJR99" s="1"/>
      <c r="DJS99" s="1"/>
      <c r="DJT99" s="1"/>
      <c r="DJU99" s="1"/>
      <c r="DJV99" s="1"/>
      <c r="DJW99" s="1"/>
      <c r="DJX99" s="1"/>
      <c r="DJY99" s="1"/>
      <c r="DJZ99" s="1"/>
      <c r="DKA99" s="1"/>
      <c r="DKB99" s="1"/>
      <c r="DKC99" s="1"/>
      <c r="DKD99" s="1"/>
      <c r="DKE99" s="1"/>
      <c r="DKF99" s="1"/>
      <c r="DKG99" s="1"/>
      <c r="DKH99" s="1"/>
      <c r="DKI99" s="1"/>
      <c r="DKJ99" s="1"/>
      <c r="DKK99" s="1"/>
      <c r="DKL99" s="1"/>
      <c r="DKM99" s="1"/>
      <c r="DKN99" s="1"/>
      <c r="DKO99" s="1"/>
      <c r="DKP99" s="1"/>
      <c r="DKQ99" s="1"/>
      <c r="DKR99" s="1"/>
      <c r="DKS99" s="1"/>
      <c r="DKT99" s="1"/>
      <c r="DKU99" s="1"/>
      <c r="DKV99" s="1"/>
      <c r="DKW99" s="1"/>
      <c r="DKX99" s="1"/>
      <c r="DKY99" s="1"/>
      <c r="DKZ99" s="1"/>
      <c r="DLA99" s="1"/>
      <c r="DLB99" s="1"/>
      <c r="DLC99" s="1"/>
      <c r="DLD99" s="1"/>
      <c r="DLE99" s="1"/>
      <c r="DLF99" s="1"/>
      <c r="DLG99" s="1"/>
      <c r="DLH99" s="1"/>
      <c r="DLI99" s="1"/>
      <c r="DLJ99" s="1"/>
      <c r="DLK99" s="1"/>
      <c r="DLL99" s="1"/>
      <c r="DLM99" s="1"/>
      <c r="DLN99" s="1"/>
      <c r="DLO99" s="1"/>
      <c r="DLP99" s="1"/>
      <c r="DLQ99" s="1"/>
      <c r="DLR99" s="1"/>
      <c r="DLS99" s="1"/>
      <c r="DLT99" s="1"/>
      <c r="DLU99" s="1"/>
      <c r="DLV99" s="1"/>
      <c r="DLW99" s="1"/>
      <c r="DLX99" s="1"/>
      <c r="DLY99" s="1"/>
      <c r="DLZ99" s="1"/>
      <c r="DMA99" s="1"/>
      <c r="DMB99" s="1"/>
      <c r="DMC99" s="1"/>
      <c r="DMD99" s="1"/>
      <c r="DME99" s="1"/>
      <c r="DMF99" s="1"/>
      <c r="DMG99" s="1"/>
      <c r="DMH99" s="1"/>
      <c r="DMI99" s="1"/>
      <c r="DMJ99" s="1"/>
      <c r="DMK99" s="1"/>
      <c r="DML99" s="1"/>
      <c r="DMM99" s="1"/>
      <c r="DMN99" s="1"/>
      <c r="DMO99" s="1"/>
      <c r="DMP99" s="1"/>
      <c r="DMQ99" s="1"/>
      <c r="DMR99" s="1"/>
      <c r="DMS99" s="1"/>
      <c r="DMT99" s="1"/>
      <c r="DMU99" s="1"/>
      <c r="DMV99" s="1"/>
      <c r="DMW99" s="1"/>
      <c r="DMX99" s="1"/>
      <c r="DMY99" s="1"/>
      <c r="DMZ99" s="1"/>
      <c r="DNA99" s="1"/>
      <c r="DNB99" s="1"/>
      <c r="DNC99" s="1"/>
      <c r="DND99" s="1"/>
      <c r="DNE99" s="1"/>
      <c r="DNF99" s="1"/>
      <c r="DNG99" s="1"/>
      <c r="DNH99" s="1"/>
      <c r="DNI99" s="1"/>
      <c r="DNJ99" s="1"/>
      <c r="DNK99" s="1"/>
      <c r="DNL99" s="1"/>
      <c r="DNM99" s="1"/>
      <c r="DNN99" s="1"/>
      <c r="DNO99" s="1"/>
      <c r="DNP99" s="1"/>
      <c r="DNQ99" s="1"/>
      <c r="DNR99" s="1"/>
      <c r="DNS99" s="1"/>
      <c r="DNT99" s="1"/>
      <c r="DNU99" s="1"/>
      <c r="DNV99" s="1"/>
      <c r="DNW99" s="1"/>
      <c r="DNX99" s="1"/>
      <c r="DNY99" s="1"/>
      <c r="DNZ99" s="1"/>
      <c r="DOA99" s="1"/>
      <c r="DOB99" s="1"/>
      <c r="DOC99" s="1"/>
      <c r="DOD99" s="1"/>
      <c r="DOE99" s="1"/>
      <c r="DOF99" s="1"/>
      <c r="DOG99" s="1"/>
      <c r="DOH99" s="1"/>
      <c r="DOI99" s="1"/>
      <c r="DOJ99" s="1"/>
      <c r="DOK99" s="1"/>
      <c r="DOL99" s="1"/>
      <c r="DOM99" s="1"/>
      <c r="DON99" s="1"/>
      <c r="DOO99" s="1"/>
      <c r="DOP99" s="1"/>
      <c r="DOQ99" s="1"/>
      <c r="DOR99" s="1"/>
      <c r="DOS99" s="1"/>
      <c r="DOT99" s="1"/>
      <c r="DOU99" s="1"/>
      <c r="DOV99" s="1"/>
      <c r="DOW99" s="1"/>
      <c r="DOX99" s="1"/>
      <c r="DOY99" s="1"/>
      <c r="DOZ99" s="1"/>
      <c r="DPA99" s="1"/>
      <c r="DPB99" s="1"/>
      <c r="DPC99" s="1"/>
      <c r="DPD99" s="1"/>
      <c r="DPE99" s="1"/>
      <c r="DPF99" s="1"/>
      <c r="DPG99" s="1"/>
      <c r="DPH99" s="1"/>
      <c r="DPI99" s="1"/>
      <c r="DPJ99" s="1"/>
      <c r="DPK99" s="1"/>
      <c r="DPL99" s="1"/>
      <c r="DPM99" s="1"/>
      <c r="DPN99" s="1"/>
      <c r="DPO99" s="1"/>
      <c r="DPP99" s="1"/>
      <c r="DPQ99" s="1"/>
      <c r="DPR99" s="1"/>
      <c r="DPS99" s="1"/>
      <c r="DPT99" s="1"/>
      <c r="DPU99" s="1"/>
      <c r="DPV99" s="1"/>
      <c r="DPW99" s="1"/>
      <c r="DPX99" s="1"/>
      <c r="DPY99" s="1"/>
      <c r="DPZ99" s="1"/>
      <c r="DQA99" s="1"/>
      <c r="DQB99" s="1"/>
      <c r="DQC99" s="1"/>
      <c r="DQD99" s="1"/>
      <c r="DQE99" s="1"/>
      <c r="DQF99" s="1"/>
      <c r="DQG99" s="1"/>
      <c r="DQH99" s="1"/>
      <c r="DQI99" s="1"/>
      <c r="DQJ99" s="1"/>
      <c r="DQK99" s="1"/>
      <c r="DQL99" s="1"/>
      <c r="DQM99" s="1"/>
      <c r="DQN99" s="1"/>
      <c r="DQO99" s="1"/>
      <c r="DQP99" s="1"/>
      <c r="DQQ99" s="1"/>
      <c r="DQR99" s="1"/>
      <c r="DQS99" s="1"/>
      <c r="DQT99" s="1"/>
      <c r="DQU99" s="1"/>
      <c r="DQV99" s="1"/>
      <c r="DQW99" s="1"/>
      <c r="DQX99" s="1"/>
      <c r="DQY99" s="1"/>
      <c r="DQZ99" s="1"/>
      <c r="DRA99" s="1"/>
      <c r="DRB99" s="1"/>
      <c r="DRC99" s="1"/>
      <c r="DRD99" s="1"/>
      <c r="DRE99" s="1"/>
      <c r="DRF99" s="1"/>
      <c r="DRG99" s="1"/>
      <c r="DRH99" s="1"/>
      <c r="DRI99" s="1"/>
      <c r="DRJ99" s="1"/>
      <c r="DRK99" s="1"/>
      <c r="DRL99" s="1"/>
      <c r="DRM99" s="1"/>
      <c r="DRN99" s="1"/>
      <c r="DRO99" s="1"/>
      <c r="DRP99" s="1"/>
      <c r="DRQ99" s="1"/>
      <c r="DRR99" s="1"/>
      <c r="DRS99" s="1"/>
      <c r="DRT99" s="1"/>
      <c r="DRU99" s="1"/>
      <c r="DRV99" s="1"/>
      <c r="DRW99" s="1"/>
      <c r="DRX99" s="1"/>
      <c r="DRY99" s="1"/>
      <c r="DRZ99" s="1"/>
      <c r="DSA99" s="1"/>
      <c r="DSB99" s="1"/>
      <c r="DSC99" s="1"/>
      <c r="DSD99" s="1"/>
      <c r="DSE99" s="1"/>
      <c r="DSF99" s="1"/>
      <c r="DSG99" s="1"/>
      <c r="DSH99" s="1"/>
      <c r="DSI99" s="1"/>
      <c r="DSJ99" s="1"/>
      <c r="DSK99" s="1"/>
      <c r="DSL99" s="1"/>
      <c r="DSM99" s="1"/>
      <c r="DSN99" s="1"/>
      <c r="DSO99" s="1"/>
      <c r="DSP99" s="1"/>
      <c r="DSQ99" s="1"/>
      <c r="DSR99" s="1"/>
      <c r="DSS99" s="1"/>
      <c r="DST99" s="1"/>
      <c r="DSU99" s="1"/>
      <c r="DSV99" s="1"/>
      <c r="DSW99" s="1"/>
      <c r="DSX99" s="1"/>
      <c r="DSY99" s="1"/>
      <c r="DSZ99" s="1"/>
      <c r="DTA99" s="1"/>
      <c r="DTB99" s="1"/>
      <c r="DTC99" s="1"/>
      <c r="DTD99" s="1"/>
      <c r="DTE99" s="1"/>
      <c r="DTF99" s="1"/>
      <c r="DTG99" s="1"/>
      <c r="DTH99" s="1"/>
      <c r="DTI99" s="1"/>
      <c r="DTJ99" s="1"/>
      <c r="DTK99" s="1"/>
      <c r="DTL99" s="1"/>
      <c r="DTM99" s="1"/>
      <c r="DTN99" s="1"/>
      <c r="DTO99" s="1"/>
      <c r="DTP99" s="1"/>
      <c r="DTQ99" s="1"/>
      <c r="DTR99" s="1"/>
      <c r="DTS99" s="1"/>
      <c r="DTT99" s="1"/>
      <c r="DTU99" s="1"/>
      <c r="DTV99" s="1"/>
      <c r="DTW99" s="1"/>
      <c r="DTX99" s="1"/>
      <c r="DTY99" s="1"/>
      <c r="DTZ99" s="1"/>
      <c r="DUA99" s="1"/>
      <c r="DUB99" s="1"/>
      <c r="DUC99" s="1"/>
      <c r="DUD99" s="1"/>
      <c r="DUE99" s="1"/>
      <c r="DUF99" s="1"/>
      <c r="DUG99" s="1"/>
      <c r="DUH99" s="1"/>
      <c r="DUI99" s="1"/>
      <c r="DUJ99" s="1"/>
      <c r="DUK99" s="1"/>
      <c r="DUL99" s="1"/>
      <c r="DUM99" s="1"/>
      <c r="DUN99" s="1"/>
      <c r="DUO99" s="1"/>
      <c r="DUP99" s="1"/>
      <c r="DUQ99" s="1"/>
      <c r="DUR99" s="1"/>
      <c r="DUS99" s="1"/>
      <c r="DUT99" s="1"/>
      <c r="DUU99" s="1"/>
      <c r="DUV99" s="1"/>
      <c r="DUW99" s="1"/>
      <c r="DUX99" s="1"/>
      <c r="DUY99" s="1"/>
      <c r="DUZ99" s="1"/>
      <c r="DVA99" s="1"/>
      <c r="DVB99" s="1"/>
      <c r="DVC99" s="1"/>
      <c r="DVD99" s="1"/>
      <c r="DVE99" s="1"/>
      <c r="DVF99" s="1"/>
      <c r="DVG99" s="1"/>
      <c r="DVH99" s="1"/>
      <c r="DVI99" s="1"/>
      <c r="DVJ99" s="1"/>
      <c r="DVK99" s="1"/>
      <c r="DVL99" s="1"/>
      <c r="DVM99" s="1"/>
      <c r="DVN99" s="1"/>
      <c r="DVO99" s="1"/>
      <c r="DVP99" s="1"/>
      <c r="DVQ99" s="1"/>
      <c r="DVR99" s="1"/>
      <c r="DVS99" s="1"/>
      <c r="DVT99" s="1"/>
      <c r="DVU99" s="1"/>
      <c r="DVV99" s="1"/>
      <c r="DVW99" s="1"/>
      <c r="DVX99" s="1"/>
      <c r="DVY99" s="1"/>
      <c r="DVZ99" s="1"/>
      <c r="DWA99" s="1"/>
      <c r="DWB99" s="1"/>
      <c r="DWC99" s="1"/>
      <c r="DWD99" s="1"/>
      <c r="DWE99" s="1"/>
      <c r="DWF99" s="1"/>
      <c r="DWG99" s="1"/>
      <c r="DWH99" s="1"/>
      <c r="DWI99" s="1"/>
      <c r="DWJ99" s="1"/>
      <c r="DWK99" s="1"/>
      <c r="DWL99" s="1"/>
      <c r="DWM99" s="1"/>
      <c r="DWN99" s="1"/>
      <c r="DWO99" s="1"/>
      <c r="DWP99" s="1"/>
      <c r="DWQ99" s="1"/>
      <c r="DWR99" s="1"/>
      <c r="DWS99" s="1"/>
      <c r="DWT99" s="1"/>
      <c r="DWU99" s="1"/>
      <c r="DWV99" s="1"/>
      <c r="DWW99" s="1"/>
      <c r="DWX99" s="1"/>
      <c r="DWY99" s="1"/>
      <c r="DWZ99" s="1"/>
      <c r="DXA99" s="1"/>
      <c r="DXB99" s="1"/>
      <c r="DXC99" s="1"/>
      <c r="DXD99" s="1"/>
      <c r="DXE99" s="1"/>
      <c r="DXF99" s="1"/>
      <c r="DXG99" s="1"/>
      <c r="DXH99" s="1"/>
      <c r="DXI99" s="1"/>
      <c r="DXJ99" s="1"/>
      <c r="DXK99" s="1"/>
      <c r="DXL99" s="1"/>
      <c r="DXM99" s="1"/>
      <c r="DXN99" s="1"/>
      <c r="DXO99" s="1"/>
      <c r="DXP99" s="1"/>
      <c r="DXQ99" s="1"/>
      <c r="DXR99" s="1"/>
      <c r="DXS99" s="1"/>
      <c r="DXT99" s="1"/>
      <c r="DXU99" s="1"/>
      <c r="DXV99" s="1"/>
      <c r="DXW99" s="1"/>
      <c r="DXX99" s="1"/>
      <c r="DXY99" s="1"/>
      <c r="DXZ99" s="1"/>
      <c r="DYA99" s="1"/>
      <c r="DYB99" s="1"/>
      <c r="DYC99" s="1"/>
      <c r="DYD99" s="1"/>
      <c r="DYE99" s="1"/>
      <c r="DYF99" s="1"/>
      <c r="DYG99" s="1"/>
      <c r="DYH99" s="1"/>
      <c r="DYI99" s="1"/>
      <c r="DYJ99" s="1"/>
      <c r="DYK99" s="1"/>
      <c r="DYL99" s="1"/>
      <c r="DYM99" s="1"/>
      <c r="DYN99" s="1"/>
      <c r="DYO99" s="1"/>
      <c r="DYP99" s="1"/>
      <c r="DYQ99" s="1"/>
      <c r="DYR99" s="1"/>
      <c r="DYS99" s="1"/>
      <c r="DYT99" s="1"/>
      <c r="DYU99" s="1"/>
      <c r="DYV99" s="1"/>
      <c r="DYW99" s="1"/>
      <c r="DYX99" s="1"/>
      <c r="DYY99" s="1"/>
      <c r="DYZ99" s="1"/>
      <c r="DZA99" s="1"/>
      <c r="DZB99" s="1"/>
      <c r="DZC99" s="1"/>
      <c r="DZD99" s="1"/>
      <c r="DZE99" s="1"/>
      <c r="DZF99" s="1"/>
      <c r="DZG99" s="1"/>
      <c r="DZH99" s="1"/>
      <c r="DZI99" s="1"/>
      <c r="DZJ99" s="1"/>
      <c r="DZK99" s="1"/>
      <c r="DZL99" s="1"/>
      <c r="DZM99" s="1"/>
      <c r="DZN99" s="1"/>
      <c r="DZO99" s="1"/>
      <c r="DZP99" s="1"/>
      <c r="DZQ99" s="1"/>
      <c r="DZR99" s="1"/>
      <c r="DZS99" s="1"/>
      <c r="DZT99" s="1"/>
      <c r="DZU99" s="1"/>
      <c r="DZV99" s="1"/>
      <c r="DZW99" s="1"/>
      <c r="DZX99" s="1"/>
      <c r="DZY99" s="1"/>
      <c r="DZZ99" s="1"/>
      <c r="EAA99" s="1"/>
      <c r="EAB99" s="1"/>
      <c r="EAC99" s="1"/>
      <c r="EAD99" s="1"/>
      <c r="EAE99" s="1"/>
      <c r="EAF99" s="1"/>
      <c r="EAG99" s="1"/>
      <c r="EAH99" s="1"/>
      <c r="EAI99" s="1"/>
      <c r="EAJ99" s="1"/>
      <c r="EAK99" s="1"/>
      <c r="EAL99" s="1"/>
      <c r="EAM99" s="1"/>
      <c r="EAN99" s="1"/>
      <c r="EAO99" s="1"/>
      <c r="EAP99" s="1"/>
      <c r="EAQ99" s="1"/>
      <c r="EAR99" s="1"/>
      <c r="EAS99" s="1"/>
      <c r="EAT99" s="1"/>
      <c r="EAU99" s="1"/>
      <c r="EAV99" s="1"/>
      <c r="EAW99" s="1"/>
      <c r="EAX99" s="1"/>
      <c r="EAY99" s="1"/>
      <c r="EAZ99" s="1"/>
      <c r="EBA99" s="1"/>
      <c r="EBB99" s="1"/>
      <c r="EBC99" s="1"/>
      <c r="EBD99" s="1"/>
      <c r="EBE99" s="1"/>
      <c r="EBF99" s="1"/>
      <c r="EBG99" s="1"/>
      <c r="EBH99" s="1"/>
      <c r="EBI99" s="1"/>
      <c r="EBJ99" s="1"/>
      <c r="EBK99" s="1"/>
      <c r="EBL99" s="1"/>
      <c r="EBM99" s="1"/>
      <c r="EBN99" s="1"/>
      <c r="EBO99" s="1"/>
      <c r="EBP99" s="1"/>
      <c r="EBQ99" s="1"/>
      <c r="EBR99" s="1"/>
      <c r="EBS99" s="1"/>
      <c r="EBT99" s="1"/>
      <c r="EBU99" s="1"/>
      <c r="EBV99" s="1"/>
      <c r="EBW99" s="1"/>
      <c r="EBX99" s="1"/>
      <c r="EBY99" s="1"/>
      <c r="EBZ99" s="1"/>
      <c r="ECA99" s="1"/>
      <c r="ECB99" s="1"/>
      <c r="ECC99" s="1"/>
      <c r="ECD99" s="1"/>
      <c r="ECE99" s="1"/>
      <c r="ECF99" s="1"/>
      <c r="ECG99" s="1"/>
      <c r="ECH99" s="1"/>
      <c r="ECI99" s="1"/>
      <c r="ECJ99" s="1"/>
      <c r="ECK99" s="1"/>
      <c r="ECL99" s="1"/>
      <c r="ECM99" s="1"/>
      <c r="ECN99" s="1"/>
      <c r="ECO99" s="1"/>
      <c r="ECP99" s="1"/>
      <c r="ECQ99" s="1"/>
      <c r="ECR99" s="1"/>
      <c r="ECS99" s="1"/>
      <c r="ECT99" s="1"/>
      <c r="ECU99" s="1"/>
      <c r="ECV99" s="1"/>
      <c r="ECW99" s="1"/>
      <c r="ECX99" s="1"/>
      <c r="ECY99" s="1"/>
      <c r="ECZ99" s="1"/>
      <c r="EDA99" s="1"/>
      <c r="EDB99" s="1"/>
      <c r="EDC99" s="1"/>
      <c r="EDD99" s="1"/>
      <c r="EDE99" s="1"/>
      <c r="EDF99" s="1"/>
      <c r="EDG99" s="1"/>
      <c r="EDH99" s="1"/>
      <c r="EDI99" s="1"/>
      <c r="EDJ99" s="1"/>
      <c r="EDK99" s="1"/>
      <c r="EDL99" s="1"/>
      <c r="EDM99" s="1"/>
      <c r="EDN99" s="1"/>
      <c r="EDO99" s="1"/>
      <c r="EDP99" s="1"/>
      <c r="EDQ99" s="1"/>
      <c r="EDR99" s="1"/>
      <c r="EDS99" s="1"/>
      <c r="EDT99" s="1"/>
      <c r="EDU99" s="1"/>
      <c r="EDV99" s="1"/>
      <c r="EDW99" s="1"/>
      <c r="EDX99" s="1"/>
      <c r="EDY99" s="1"/>
      <c r="EDZ99" s="1"/>
      <c r="EEA99" s="1"/>
      <c r="EEB99" s="1"/>
      <c r="EEC99" s="1"/>
      <c r="EED99" s="1"/>
      <c r="EEE99" s="1"/>
      <c r="EEF99" s="1"/>
      <c r="EEG99" s="1"/>
      <c r="EEH99" s="1"/>
      <c r="EEI99" s="1"/>
      <c r="EEJ99" s="1"/>
      <c r="EEK99" s="1"/>
      <c r="EEL99" s="1"/>
      <c r="EEM99" s="1"/>
      <c r="EEN99" s="1"/>
      <c r="EEO99" s="1"/>
      <c r="EEP99" s="1"/>
      <c r="EEQ99" s="1"/>
      <c r="EER99" s="1"/>
      <c r="EES99" s="1"/>
      <c r="EET99" s="1"/>
      <c r="EEU99" s="1"/>
      <c r="EEV99" s="1"/>
      <c r="EEW99" s="1"/>
      <c r="EEX99" s="1"/>
      <c r="EEY99" s="1"/>
      <c r="EEZ99" s="1"/>
      <c r="EFA99" s="1"/>
      <c r="EFB99" s="1"/>
      <c r="EFC99" s="1"/>
      <c r="EFD99" s="1"/>
      <c r="EFE99" s="1"/>
      <c r="EFF99" s="1"/>
      <c r="EFG99" s="1"/>
      <c r="EFH99" s="1"/>
      <c r="EFI99" s="1"/>
      <c r="EFJ99" s="1"/>
      <c r="EFK99" s="1"/>
      <c r="EFL99" s="1"/>
      <c r="EFM99" s="1"/>
      <c r="EFN99" s="1"/>
      <c r="EFO99" s="1"/>
      <c r="EFP99" s="1"/>
      <c r="EFQ99" s="1"/>
      <c r="EFR99" s="1"/>
      <c r="EFS99" s="1"/>
      <c r="EFT99" s="1"/>
      <c r="EFU99" s="1"/>
      <c r="EFV99" s="1"/>
      <c r="EFW99" s="1"/>
      <c r="EFX99" s="1"/>
      <c r="EFY99" s="1"/>
      <c r="EFZ99" s="1"/>
      <c r="EGA99" s="1"/>
      <c r="EGB99" s="1"/>
      <c r="EGC99" s="1"/>
      <c r="EGD99" s="1"/>
      <c r="EGE99" s="1"/>
      <c r="EGF99" s="1"/>
      <c r="EGG99" s="1"/>
      <c r="EGH99" s="1"/>
      <c r="EGI99" s="1"/>
      <c r="EGJ99" s="1"/>
      <c r="EGK99" s="1"/>
      <c r="EGL99" s="1"/>
      <c r="EGM99" s="1"/>
      <c r="EGN99" s="1"/>
      <c r="EGO99" s="1"/>
      <c r="EGP99" s="1"/>
      <c r="EGQ99" s="1"/>
      <c r="EGR99" s="1"/>
      <c r="EGS99" s="1"/>
      <c r="EGT99" s="1"/>
      <c r="EGU99" s="1"/>
      <c r="EGV99" s="1"/>
      <c r="EGW99" s="1"/>
      <c r="EGX99" s="1"/>
      <c r="EGY99" s="1"/>
      <c r="EGZ99" s="1"/>
      <c r="EHA99" s="1"/>
      <c r="EHB99" s="1"/>
      <c r="EHC99" s="1"/>
      <c r="EHD99" s="1"/>
      <c r="EHE99" s="1"/>
      <c r="EHF99" s="1"/>
      <c r="EHG99" s="1"/>
      <c r="EHH99" s="1"/>
      <c r="EHI99" s="1"/>
      <c r="EHJ99" s="1"/>
      <c r="EHK99" s="1"/>
      <c r="EHL99" s="1"/>
      <c r="EHM99" s="1"/>
      <c r="EHN99" s="1"/>
      <c r="EHO99" s="1"/>
      <c r="EHP99" s="1"/>
      <c r="EHQ99" s="1"/>
      <c r="EHR99" s="1"/>
      <c r="EHS99" s="1"/>
      <c r="EHT99" s="1"/>
      <c r="EHU99" s="1"/>
      <c r="EHV99" s="1"/>
      <c r="EHW99" s="1"/>
      <c r="EHX99" s="1"/>
      <c r="EHY99" s="1"/>
      <c r="EHZ99" s="1"/>
      <c r="EIA99" s="1"/>
      <c r="EIB99" s="1"/>
      <c r="EIC99" s="1"/>
      <c r="EID99" s="1"/>
      <c r="EIE99" s="1"/>
      <c r="EIF99" s="1"/>
      <c r="EIG99" s="1"/>
      <c r="EIH99" s="1"/>
      <c r="EII99" s="1"/>
      <c r="EIJ99" s="1"/>
      <c r="EIK99" s="1"/>
      <c r="EIL99" s="1"/>
      <c r="EIM99" s="1"/>
      <c r="EIN99" s="1"/>
      <c r="EIO99" s="1"/>
      <c r="EIP99" s="1"/>
      <c r="EIQ99" s="1"/>
      <c r="EIR99" s="1"/>
      <c r="EIS99" s="1"/>
      <c r="EIT99" s="1"/>
      <c r="EIU99" s="1"/>
      <c r="EIV99" s="1"/>
      <c r="EIW99" s="1"/>
      <c r="EIX99" s="1"/>
      <c r="EIY99" s="1"/>
      <c r="EIZ99" s="1"/>
      <c r="EJA99" s="1"/>
      <c r="EJB99" s="1"/>
      <c r="EJC99" s="1"/>
      <c r="EJD99" s="1"/>
      <c r="EJE99" s="1"/>
      <c r="EJF99" s="1"/>
      <c r="EJG99" s="1"/>
      <c r="EJH99" s="1"/>
      <c r="EJI99" s="1"/>
      <c r="EJJ99" s="1"/>
      <c r="EJK99" s="1"/>
      <c r="EJL99" s="1"/>
      <c r="EJM99" s="1"/>
      <c r="EJN99" s="1"/>
      <c r="EJO99" s="1"/>
      <c r="EJP99" s="1"/>
      <c r="EJQ99" s="1"/>
      <c r="EJR99" s="1"/>
      <c r="EJS99" s="1"/>
      <c r="EJT99" s="1"/>
      <c r="EJU99" s="1"/>
      <c r="EJV99" s="1"/>
      <c r="EJW99" s="1"/>
      <c r="EJX99" s="1"/>
      <c r="EJY99" s="1"/>
      <c r="EJZ99" s="1"/>
      <c r="EKA99" s="1"/>
      <c r="EKB99" s="1"/>
      <c r="EKC99" s="1"/>
      <c r="EKD99" s="1"/>
      <c r="EKE99" s="1"/>
      <c r="EKF99" s="1"/>
      <c r="EKG99" s="1"/>
      <c r="EKH99" s="1"/>
      <c r="EKI99" s="1"/>
      <c r="EKJ99" s="1"/>
      <c r="EKK99" s="1"/>
      <c r="EKL99" s="1"/>
      <c r="EKM99" s="1"/>
      <c r="EKN99" s="1"/>
      <c r="EKO99" s="1"/>
      <c r="EKP99" s="1"/>
      <c r="EKQ99" s="1"/>
      <c r="EKR99" s="1"/>
      <c r="EKS99" s="1"/>
      <c r="EKT99" s="1"/>
      <c r="EKU99" s="1"/>
      <c r="EKV99" s="1"/>
      <c r="EKW99" s="1"/>
      <c r="EKX99" s="1"/>
      <c r="EKY99" s="1"/>
      <c r="EKZ99" s="1"/>
      <c r="ELA99" s="1"/>
      <c r="ELB99" s="1"/>
      <c r="ELC99" s="1"/>
      <c r="ELD99" s="1"/>
      <c r="ELE99" s="1"/>
      <c r="ELF99" s="1"/>
      <c r="ELG99" s="1"/>
      <c r="ELH99" s="1"/>
      <c r="ELI99" s="1"/>
      <c r="ELJ99" s="1"/>
      <c r="ELK99" s="1"/>
      <c r="ELL99" s="1"/>
      <c r="ELM99" s="1"/>
      <c r="ELN99" s="1"/>
      <c r="ELO99" s="1"/>
      <c r="ELP99" s="1"/>
      <c r="ELQ99" s="1"/>
      <c r="ELR99" s="1"/>
      <c r="ELS99" s="1"/>
      <c r="ELT99" s="1"/>
      <c r="ELU99" s="1"/>
      <c r="ELV99" s="1"/>
      <c r="ELW99" s="1"/>
      <c r="ELX99" s="1"/>
      <c r="ELY99" s="1"/>
      <c r="ELZ99" s="1"/>
      <c r="EMA99" s="1"/>
      <c r="EMB99" s="1"/>
      <c r="EMC99" s="1"/>
      <c r="EMD99" s="1"/>
      <c r="EME99" s="1"/>
      <c r="EMF99" s="1"/>
      <c r="EMG99" s="1"/>
      <c r="EMH99" s="1"/>
      <c r="EMI99" s="1"/>
      <c r="EMJ99" s="1"/>
      <c r="EMK99" s="1"/>
      <c r="EML99" s="1"/>
      <c r="EMM99" s="1"/>
      <c r="EMN99" s="1"/>
      <c r="EMO99" s="1"/>
      <c r="EMP99" s="1"/>
      <c r="EMQ99" s="1"/>
      <c r="EMR99" s="1"/>
      <c r="EMS99" s="1"/>
      <c r="EMT99" s="1"/>
      <c r="EMU99" s="1"/>
      <c r="EMV99" s="1"/>
      <c r="EMW99" s="1"/>
      <c r="EMX99" s="1"/>
      <c r="EMY99" s="1"/>
      <c r="EMZ99" s="1"/>
      <c r="ENA99" s="1"/>
      <c r="ENB99" s="1"/>
      <c r="ENC99" s="1"/>
      <c r="END99" s="1"/>
      <c r="ENE99" s="1"/>
      <c r="ENF99" s="1"/>
      <c r="ENG99" s="1"/>
      <c r="ENH99" s="1"/>
      <c r="ENI99" s="1"/>
      <c r="ENJ99" s="1"/>
      <c r="ENK99" s="1"/>
      <c r="ENL99" s="1"/>
      <c r="ENM99" s="1"/>
      <c r="ENN99" s="1"/>
      <c r="ENO99" s="1"/>
      <c r="ENP99" s="1"/>
      <c r="ENQ99" s="1"/>
      <c r="ENR99" s="1"/>
      <c r="ENS99" s="1"/>
      <c r="ENT99" s="1"/>
      <c r="ENU99" s="1"/>
      <c r="ENV99" s="1"/>
      <c r="ENW99" s="1"/>
      <c r="ENX99" s="1"/>
      <c r="ENY99" s="1"/>
      <c r="ENZ99" s="1"/>
      <c r="EOA99" s="1"/>
      <c r="EOB99" s="1"/>
      <c r="EOC99" s="1"/>
      <c r="EOD99" s="1"/>
      <c r="EOE99" s="1"/>
      <c r="EOF99" s="1"/>
      <c r="EOG99" s="1"/>
      <c r="EOH99" s="1"/>
      <c r="EOI99" s="1"/>
      <c r="EOJ99" s="1"/>
      <c r="EOK99" s="1"/>
      <c r="EOL99" s="1"/>
      <c r="EOM99" s="1"/>
      <c r="EON99" s="1"/>
      <c r="EOO99" s="1"/>
      <c r="EOP99" s="1"/>
      <c r="EOQ99" s="1"/>
      <c r="EOR99" s="1"/>
      <c r="EOS99" s="1"/>
      <c r="EOT99" s="1"/>
      <c r="EOU99" s="1"/>
      <c r="EOV99" s="1"/>
      <c r="EOW99" s="1"/>
      <c r="EOX99" s="1"/>
      <c r="EOY99" s="1"/>
      <c r="EOZ99" s="1"/>
      <c r="EPA99" s="1"/>
      <c r="EPB99" s="1"/>
      <c r="EPC99" s="1"/>
      <c r="EPD99" s="1"/>
      <c r="EPE99" s="1"/>
      <c r="EPF99" s="1"/>
      <c r="EPG99" s="1"/>
      <c r="EPH99" s="1"/>
      <c r="EPI99" s="1"/>
      <c r="EPJ99" s="1"/>
      <c r="EPK99" s="1"/>
      <c r="EPL99" s="1"/>
      <c r="EPM99" s="1"/>
      <c r="EPN99" s="1"/>
      <c r="EPO99" s="1"/>
      <c r="EPP99" s="1"/>
      <c r="EPQ99" s="1"/>
      <c r="EPR99" s="1"/>
      <c r="EPS99" s="1"/>
      <c r="EPT99" s="1"/>
      <c r="EPU99" s="1"/>
      <c r="EPV99" s="1"/>
      <c r="EPW99" s="1"/>
      <c r="EPX99" s="1"/>
      <c r="EPY99" s="1"/>
      <c r="EPZ99" s="1"/>
      <c r="EQA99" s="1"/>
      <c r="EQB99" s="1"/>
      <c r="EQC99" s="1"/>
      <c r="EQD99" s="1"/>
      <c r="EQE99" s="1"/>
      <c r="EQF99" s="1"/>
      <c r="EQG99" s="1"/>
      <c r="EQH99" s="1"/>
      <c r="EQI99" s="1"/>
      <c r="EQJ99" s="1"/>
      <c r="EQK99" s="1"/>
      <c r="EQL99" s="1"/>
      <c r="EQM99" s="1"/>
      <c r="EQN99" s="1"/>
      <c r="EQO99" s="1"/>
      <c r="EQP99" s="1"/>
      <c r="EQQ99" s="1"/>
      <c r="EQR99" s="1"/>
      <c r="EQS99" s="1"/>
      <c r="EQT99" s="1"/>
      <c r="EQU99" s="1"/>
      <c r="EQV99" s="1"/>
      <c r="EQW99" s="1"/>
      <c r="EQX99" s="1"/>
      <c r="EQY99" s="1"/>
      <c r="EQZ99" s="1"/>
      <c r="ERA99" s="1"/>
      <c r="ERB99" s="1"/>
      <c r="ERC99" s="1"/>
      <c r="ERD99" s="1"/>
      <c r="ERE99" s="1"/>
      <c r="ERF99" s="1"/>
      <c r="ERG99" s="1"/>
      <c r="ERH99" s="1"/>
      <c r="ERI99" s="1"/>
      <c r="ERJ99" s="1"/>
      <c r="ERK99" s="1"/>
      <c r="ERL99" s="1"/>
      <c r="ERM99" s="1"/>
      <c r="ERN99" s="1"/>
      <c r="ERO99" s="1"/>
      <c r="ERP99" s="1"/>
      <c r="ERQ99" s="1"/>
      <c r="ERR99" s="1"/>
      <c r="ERS99" s="1"/>
      <c r="ERT99" s="1"/>
      <c r="ERU99" s="1"/>
      <c r="ERV99" s="1"/>
      <c r="ERW99" s="1"/>
      <c r="ERX99" s="1"/>
      <c r="ERY99" s="1"/>
      <c r="ERZ99" s="1"/>
      <c r="ESA99" s="1"/>
      <c r="ESB99" s="1"/>
      <c r="ESC99" s="1"/>
      <c r="ESD99" s="1"/>
      <c r="ESE99" s="1"/>
      <c r="ESF99" s="1"/>
      <c r="ESG99" s="1"/>
      <c r="ESH99" s="1"/>
      <c r="ESI99" s="1"/>
      <c r="ESJ99" s="1"/>
      <c r="ESK99" s="1"/>
      <c r="ESL99" s="1"/>
      <c r="ESM99" s="1"/>
      <c r="ESN99" s="1"/>
      <c r="ESO99" s="1"/>
      <c r="ESP99" s="1"/>
      <c r="ESQ99" s="1"/>
      <c r="ESR99" s="1"/>
      <c r="ESS99" s="1"/>
      <c r="EST99" s="1"/>
      <c r="ESU99" s="1"/>
      <c r="ESV99" s="1"/>
      <c r="ESW99" s="1"/>
      <c r="ESX99" s="1"/>
      <c r="ESY99" s="1"/>
      <c r="ESZ99" s="1"/>
      <c r="ETA99" s="1"/>
      <c r="ETB99" s="1"/>
      <c r="ETC99" s="1"/>
      <c r="ETD99" s="1"/>
      <c r="ETE99" s="1"/>
      <c r="ETF99" s="1"/>
      <c r="ETG99" s="1"/>
      <c r="ETH99" s="1"/>
      <c r="ETI99" s="1"/>
      <c r="ETJ99" s="1"/>
      <c r="ETK99" s="1"/>
      <c r="ETL99" s="1"/>
      <c r="ETM99" s="1"/>
      <c r="ETN99" s="1"/>
      <c r="ETO99" s="1"/>
      <c r="ETP99" s="1"/>
      <c r="ETQ99" s="1"/>
      <c r="ETR99" s="1"/>
      <c r="ETS99" s="1"/>
      <c r="ETT99" s="1"/>
      <c r="ETU99" s="1"/>
      <c r="ETV99" s="1"/>
      <c r="ETW99" s="1"/>
      <c r="ETX99" s="1"/>
      <c r="ETY99" s="1"/>
      <c r="ETZ99" s="1"/>
      <c r="EUA99" s="1"/>
      <c r="EUB99" s="1"/>
      <c r="EUC99" s="1"/>
      <c r="EUD99" s="1"/>
      <c r="EUE99" s="1"/>
      <c r="EUF99" s="1"/>
      <c r="EUG99" s="1"/>
      <c r="EUH99" s="1"/>
      <c r="EUI99" s="1"/>
      <c r="EUJ99" s="1"/>
      <c r="EUK99" s="1"/>
      <c r="EUL99" s="1"/>
      <c r="EUM99" s="1"/>
      <c r="EUN99" s="1"/>
      <c r="EUO99" s="1"/>
      <c r="EUP99" s="1"/>
      <c r="EUQ99" s="1"/>
      <c r="EUR99" s="1"/>
      <c r="EUS99" s="1"/>
      <c r="EUT99" s="1"/>
      <c r="EUU99" s="1"/>
      <c r="EUV99" s="1"/>
      <c r="EUW99" s="1"/>
      <c r="EUX99" s="1"/>
      <c r="EUY99" s="1"/>
      <c r="EUZ99" s="1"/>
      <c r="EVA99" s="1"/>
      <c r="EVB99" s="1"/>
      <c r="EVC99" s="1"/>
      <c r="EVD99" s="1"/>
      <c r="EVE99" s="1"/>
      <c r="EVF99" s="1"/>
      <c r="EVG99" s="1"/>
      <c r="EVH99" s="1"/>
      <c r="EVI99" s="1"/>
      <c r="EVJ99" s="1"/>
      <c r="EVK99" s="1"/>
      <c r="EVL99" s="1"/>
      <c r="EVM99" s="1"/>
      <c r="EVN99" s="1"/>
      <c r="EVO99" s="1"/>
      <c r="EVP99" s="1"/>
      <c r="EVQ99" s="1"/>
      <c r="EVR99" s="1"/>
      <c r="EVS99" s="1"/>
      <c r="EVT99" s="1"/>
      <c r="EVU99" s="1"/>
      <c r="EVV99" s="1"/>
      <c r="EVW99" s="1"/>
      <c r="EVX99" s="1"/>
      <c r="EVY99" s="1"/>
      <c r="EVZ99" s="1"/>
      <c r="EWA99" s="1"/>
      <c r="EWB99" s="1"/>
      <c r="EWC99" s="1"/>
      <c r="EWD99" s="1"/>
      <c r="EWE99" s="1"/>
      <c r="EWF99" s="1"/>
      <c r="EWG99" s="1"/>
      <c r="EWH99" s="1"/>
      <c r="EWI99" s="1"/>
      <c r="EWJ99" s="1"/>
      <c r="EWK99" s="1"/>
      <c r="EWL99" s="1"/>
      <c r="EWM99" s="1"/>
      <c r="EWN99" s="1"/>
      <c r="EWO99" s="1"/>
      <c r="EWP99" s="1"/>
      <c r="EWQ99" s="1"/>
      <c r="EWR99" s="1"/>
      <c r="EWS99" s="1"/>
      <c r="EWT99" s="1"/>
      <c r="EWU99" s="1"/>
      <c r="EWV99" s="1"/>
      <c r="EWW99" s="1"/>
      <c r="EWX99" s="1"/>
      <c r="EWY99" s="1"/>
      <c r="EWZ99" s="1"/>
      <c r="EXA99" s="1"/>
      <c r="EXB99" s="1"/>
      <c r="EXC99" s="1"/>
      <c r="EXD99" s="1"/>
      <c r="EXE99" s="1"/>
      <c r="EXF99" s="1"/>
      <c r="EXG99" s="1"/>
      <c r="EXH99" s="1"/>
      <c r="EXI99" s="1"/>
      <c r="EXJ99" s="1"/>
      <c r="EXK99" s="1"/>
      <c r="EXL99" s="1"/>
      <c r="EXM99" s="1"/>
      <c r="EXN99" s="1"/>
      <c r="EXO99" s="1"/>
      <c r="EXP99" s="1"/>
      <c r="EXQ99" s="1"/>
      <c r="EXR99" s="1"/>
      <c r="EXS99" s="1"/>
      <c r="EXT99" s="1"/>
      <c r="EXU99" s="1"/>
      <c r="EXV99" s="1"/>
      <c r="EXW99" s="1"/>
      <c r="EXX99" s="1"/>
      <c r="EXY99" s="1"/>
      <c r="EXZ99" s="1"/>
      <c r="EYA99" s="1"/>
      <c r="EYB99" s="1"/>
      <c r="EYC99" s="1"/>
      <c r="EYD99" s="1"/>
      <c r="EYE99" s="1"/>
      <c r="EYF99" s="1"/>
      <c r="EYG99" s="1"/>
      <c r="EYH99" s="1"/>
      <c r="EYI99" s="1"/>
      <c r="EYJ99" s="1"/>
      <c r="EYK99" s="1"/>
      <c r="EYL99" s="1"/>
      <c r="EYM99" s="1"/>
      <c r="EYN99" s="1"/>
      <c r="EYO99" s="1"/>
      <c r="EYP99" s="1"/>
      <c r="EYQ99" s="1"/>
      <c r="EYR99" s="1"/>
      <c r="EYS99" s="1"/>
      <c r="EYT99" s="1"/>
      <c r="EYU99" s="1"/>
      <c r="EYV99" s="1"/>
      <c r="EYW99" s="1"/>
      <c r="EYX99" s="1"/>
      <c r="EYY99" s="1"/>
      <c r="EYZ99" s="1"/>
      <c r="EZA99" s="1"/>
      <c r="EZB99" s="1"/>
      <c r="EZC99" s="1"/>
      <c r="EZD99" s="1"/>
      <c r="EZE99" s="1"/>
      <c r="EZF99" s="1"/>
      <c r="EZG99" s="1"/>
      <c r="EZH99" s="1"/>
      <c r="EZI99" s="1"/>
      <c r="EZJ99" s="1"/>
      <c r="EZK99" s="1"/>
      <c r="EZL99" s="1"/>
      <c r="EZM99" s="1"/>
      <c r="EZN99" s="1"/>
      <c r="EZO99" s="1"/>
      <c r="EZP99" s="1"/>
      <c r="EZQ99" s="1"/>
      <c r="EZR99" s="1"/>
      <c r="EZS99" s="1"/>
      <c r="EZT99" s="1"/>
      <c r="EZU99" s="1"/>
      <c r="EZV99" s="1"/>
      <c r="EZW99" s="1"/>
      <c r="EZX99" s="1"/>
      <c r="EZY99" s="1"/>
      <c r="EZZ99" s="1"/>
      <c r="FAA99" s="1"/>
      <c r="FAB99" s="1"/>
      <c r="FAC99" s="1"/>
      <c r="FAD99" s="1"/>
      <c r="FAE99" s="1"/>
      <c r="FAF99" s="1"/>
      <c r="FAG99" s="1"/>
      <c r="FAH99" s="1"/>
      <c r="FAI99" s="1"/>
      <c r="FAJ99" s="1"/>
      <c r="FAK99" s="1"/>
      <c r="FAL99" s="1"/>
      <c r="FAM99" s="1"/>
      <c r="FAN99" s="1"/>
      <c r="FAO99" s="1"/>
      <c r="FAP99" s="1"/>
      <c r="FAQ99" s="1"/>
      <c r="FAR99" s="1"/>
      <c r="FAS99" s="1"/>
      <c r="FAT99" s="1"/>
      <c r="FAU99" s="1"/>
      <c r="FAV99" s="1"/>
      <c r="FAW99" s="1"/>
      <c r="FAX99" s="1"/>
      <c r="FAY99" s="1"/>
      <c r="FAZ99" s="1"/>
      <c r="FBA99" s="1"/>
      <c r="FBB99" s="1"/>
      <c r="FBC99" s="1"/>
      <c r="FBD99" s="1"/>
      <c r="FBE99" s="1"/>
      <c r="FBF99" s="1"/>
      <c r="FBG99" s="1"/>
      <c r="FBH99" s="1"/>
      <c r="FBI99" s="1"/>
      <c r="FBJ99" s="1"/>
      <c r="FBK99" s="1"/>
      <c r="FBL99" s="1"/>
      <c r="FBM99" s="1"/>
      <c r="FBN99" s="1"/>
      <c r="FBO99" s="1"/>
      <c r="FBP99" s="1"/>
      <c r="FBQ99" s="1"/>
      <c r="FBR99" s="1"/>
      <c r="FBS99" s="1"/>
      <c r="FBT99" s="1"/>
      <c r="FBU99" s="1"/>
      <c r="FBV99" s="1"/>
      <c r="FBW99" s="1"/>
      <c r="FBX99" s="1"/>
      <c r="FBY99" s="1"/>
      <c r="FBZ99" s="1"/>
      <c r="FCA99" s="1"/>
      <c r="FCB99" s="1"/>
      <c r="FCC99" s="1"/>
      <c r="FCD99" s="1"/>
      <c r="FCE99" s="1"/>
      <c r="FCF99" s="1"/>
      <c r="FCG99" s="1"/>
      <c r="FCH99" s="1"/>
      <c r="FCI99" s="1"/>
      <c r="FCJ99" s="1"/>
      <c r="FCK99" s="1"/>
      <c r="FCL99" s="1"/>
      <c r="FCM99" s="1"/>
      <c r="FCN99" s="1"/>
      <c r="FCO99" s="1"/>
      <c r="FCP99" s="1"/>
      <c r="FCQ99" s="1"/>
      <c r="FCR99" s="1"/>
      <c r="FCS99" s="1"/>
      <c r="FCT99" s="1"/>
      <c r="FCU99" s="1"/>
      <c r="FCV99" s="1"/>
      <c r="FCW99" s="1"/>
      <c r="FCX99" s="1"/>
      <c r="FCY99" s="1"/>
      <c r="FCZ99" s="1"/>
      <c r="FDA99" s="1"/>
      <c r="FDB99" s="1"/>
      <c r="FDC99" s="1"/>
      <c r="FDD99" s="1"/>
      <c r="FDE99" s="1"/>
      <c r="FDF99" s="1"/>
      <c r="FDG99" s="1"/>
      <c r="FDH99" s="1"/>
      <c r="FDI99" s="1"/>
      <c r="FDJ99" s="1"/>
      <c r="FDK99" s="1"/>
      <c r="FDL99" s="1"/>
      <c r="FDM99" s="1"/>
      <c r="FDN99" s="1"/>
      <c r="FDO99" s="1"/>
      <c r="FDP99" s="1"/>
      <c r="FDQ99" s="1"/>
      <c r="FDR99" s="1"/>
      <c r="FDS99" s="1"/>
      <c r="FDT99" s="1"/>
      <c r="FDU99" s="1"/>
      <c r="FDV99" s="1"/>
      <c r="FDW99" s="1"/>
      <c r="FDX99" s="1"/>
      <c r="FDY99" s="1"/>
      <c r="FDZ99" s="1"/>
      <c r="FEA99" s="1"/>
      <c r="FEB99" s="1"/>
      <c r="FEC99" s="1"/>
      <c r="FED99" s="1"/>
      <c r="FEE99" s="1"/>
      <c r="FEF99" s="1"/>
      <c r="FEG99" s="1"/>
      <c r="FEH99" s="1"/>
      <c r="FEI99" s="1"/>
      <c r="FEJ99" s="1"/>
      <c r="FEK99" s="1"/>
      <c r="FEL99" s="1"/>
      <c r="FEM99" s="1"/>
      <c r="FEN99" s="1"/>
      <c r="FEO99" s="1"/>
      <c r="FEP99" s="1"/>
      <c r="FEQ99" s="1"/>
      <c r="FER99" s="1"/>
      <c r="FES99" s="1"/>
      <c r="FET99" s="1"/>
      <c r="FEU99" s="1"/>
      <c r="FEV99" s="1"/>
      <c r="FEW99" s="1"/>
      <c r="FEX99" s="1"/>
      <c r="FEY99" s="1"/>
      <c r="FEZ99" s="1"/>
      <c r="FFA99" s="1"/>
      <c r="FFB99" s="1"/>
      <c r="FFC99" s="1"/>
      <c r="FFD99" s="1"/>
      <c r="FFE99" s="1"/>
      <c r="FFF99" s="1"/>
      <c r="FFG99" s="1"/>
      <c r="FFH99" s="1"/>
      <c r="FFI99" s="1"/>
      <c r="FFJ99" s="1"/>
      <c r="FFK99" s="1"/>
      <c r="FFL99" s="1"/>
      <c r="FFM99" s="1"/>
      <c r="FFN99" s="1"/>
      <c r="FFO99" s="1"/>
      <c r="FFP99" s="1"/>
      <c r="FFQ99" s="1"/>
      <c r="FFR99" s="1"/>
      <c r="FFS99" s="1"/>
      <c r="FFT99" s="1"/>
      <c r="FFU99" s="1"/>
      <c r="FFV99" s="1"/>
      <c r="FFW99" s="1"/>
      <c r="FFX99" s="1"/>
      <c r="FFY99" s="1"/>
      <c r="FFZ99" s="1"/>
      <c r="FGA99" s="1"/>
      <c r="FGB99" s="1"/>
      <c r="FGC99" s="1"/>
      <c r="FGD99" s="1"/>
      <c r="FGE99" s="1"/>
      <c r="FGF99" s="1"/>
      <c r="FGG99" s="1"/>
      <c r="FGH99" s="1"/>
      <c r="FGI99" s="1"/>
      <c r="FGJ99" s="1"/>
      <c r="FGK99" s="1"/>
      <c r="FGL99" s="1"/>
      <c r="FGM99" s="1"/>
      <c r="FGN99" s="1"/>
      <c r="FGO99" s="1"/>
      <c r="FGP99" s="1"/>
      <c r="FGQ99" s="1"/>
      <c r="FGR99" s="1"/>
      <c r="FGS99" s="1"/>
      <c r="FGT99" s="1"/>
      <c r="FGU99" s="1"/>
      <c r="FGV99" s="1"/>
      <c r="FGW99" s="1"/>
      <c r="FGX99" s="1"/>
      <c r="FGY99" s="1"/>
      <c r="FGZ99" s="1"/>
      <c r="FHA99" s="1"/>
      <c r="FHB99" s="1"/>
      <c r="FHC99" s="1"/>
      <c r="FHD99" s="1"/>
      <c r="FHE99" s="1"/>
      <c r="FHF99" s="1"/>
      <c r="FHG99" s="1"/>
      <c r="FHH99" s="1"/>
      <c r="FHI99" s="1"/>
      <c r="FHJ99" s="1"/>
      <c r="FHK99" s="1"/>
      <c r="FHL99" s="1"/>
      <c r="FHM99" s="1"/>
      <c r="FHN99" s="1"/>
      <c r="FHO99" s="1"/>
      <c r="FHP99" s="1"/>
      <c r="FHQ99" s="1"/>
      <c r="FHR99" s="1"/>
      <c r="FHS99" s="1"/>
      <c r="FHT99" s="1"/>
      <c r="FHU99" s="1"/>
      <c r="FHV99" s="1"/>
      <c r="FHW99" s="1"/>
      <c r="FHX99" s="1"/>
      <c r="FHY99" s="1"/>
      <c r="FHZ99" s="1"/>
      <c r="FIA99" s="1"/>
      <c r="FIB99" s="1"/>
      <c r="FIC99" s="1"/>
      <c r="FID99" s="1"/>
      <c r="FIE99" s="1"/>
      <c r="FIF99" s="1"/>
      <c r="FIG99" s="1"/>
      <c r="FIH99" s="1"/>
      <c r="FII99" s="1"/>
      <c r="FIJ99" s="1"/>
      <c r="FIK99" s="1"/>
      <c r="FIL99" s="1"/>
      <c r="FIM99" s="1"/>
      <c r="FIN99" s="1"/>
      <c r="FIO99" s="1"/>
      <c r="FIP99" s="1"/>
      <c r="FIQ99" s="1"/>
      <c r="FIR99" s="1"/>
      <c r="FIS99" s="1"/>
      <c r="FIT99" s="1"/>
      <c r="FIU99" s="1"/>
      <c r="FIV99" s="1"/>
      <c r="FIW99" s="1"/>
      <c r="FIX99" s="1"/>
      <c r="FIY99" s="1"/>
      <c r="FIZ99" s="1"/>
      <c r="FJA99" s="1"/>
      <c r="FJB99" s="1"/>
      <c r="FJC99" s="1"/>
      <c r="FJD99" s="1"/>
      <c r="FJE99" s="1"/>
      <c r="FJF99" s="1"/>
      <c r="FJG99" s="1"/>
      <c r="FJH99" s="1"/>
      <c r="FJI99" s="1"/>
      <c r="FJJ99" s="1"/>
      <c r="FJK99" s="1"/>
      <c r="FJL99" s="1"/>
      <c r="FJM99" s="1"/>
      <c r="FJN99" s="1"/>
      <c r="FJO99" s="1"/>
      <c r="FJP99" s="1"/>
      <c r="FJQ99" s="1"/>
      <c r="FJR99" s="1"/>
      <c r="FJS99" s="1"/>
      <c r="FJT99" s="1"/>
      <c r="FJU99" s="1"/>
      <c r="FJV99" s="1"/>
      <c r="FJW99" s="1"/>
      <c r="FJX99" s="1"/>
      <c r="FJY99" s="1"/>
      <c r="FJZ99" s="1"/>
      <c r="FKA99" s="1"/>
      <c r="FKB99" s="1"/>
      <c r="FKC99" s="1"/>
      <c r="FKD99" s="1"/>
      <c r="FKE99" s="1"/>
      <c r="FKF99" s="1"/>
      <c r="FKG99" s="1"/>
      <c r="FKH99" s="1"/>
      <c r="FKI99" s="1"/>
      <c r="FKJ99" s="1"/>
      <c r="FKK99" s="1"/>
      <c r="FKL99" s="1"/>
      <c r="FKM99" s="1"/>
      <c r="FKN99" s="1"/>
      <c r="FKO99" s="1"/>
      <c r="FKP99" s="1"/>
      <c r="FKQ99" s="1"/>
      <c r="FKR99" s="1"/>
      <c r="FKS99" s="1"/>
      <c r="FKT99" s="1"/>
      <c r="FKU99" s="1"/>
      <c r="FKV99" s="1"/>
      <c r="FKW99" s="1"/>
      <c r="FKX99" s="1"/>
      <c r="FKY99" s="1"/>
      <c r="FKZ99" s="1"/>
      <c r="FLA99" s="1"/>
      <c r="FLB99" s="1"/>
      <c r="FLC99" s="1"/>
      <c r="FLD99" s="1"/>
      <c r="FLE99" s="1"/>
      <c r="FLF99" s="1"/>
      <c r="FLG99" s="1"/>
      <c r="FLH99" s="1"/>
      <c r="FLI99" s="1"/>
      <c r="FLJ99" s="1"/>
      <c r="FLK99" s="1"/>
      <c r="FLL99" s="1"/>
      <c r="FLM99" s="1"/>
      <c r="FLN99" s="1"/>
      <c r="FLO99" s="1"/>
      <c r="FLP99" s="1"/>
      <c r="FLQ99" s="1"/>
      <c r="FLR99" s="1"/>
      <c r="FLS99" s="1"/>
      <c r="FLT99" s="1"/>
      <c r="FLU99" s="1"/>
      <c r="FLV99" s="1"/>
      <c r="FLW99" s="1"/>
      <c r="FLX99" s="1"/>
      <c r="FLY99" s="1"/>
      <c r="FLZ99" s="1"/>
      <c r="FMA99" s="1"/>
      <c r="FMB99" s="1"/>
      <c r="FMC99" s="1"/>
      <c r="FMD99" s="1"/>
      <c r="FME99" s="1"/>
      <c r="FMF99" s="1"/>
      <c r="FMG99" s="1"/>
      <c r="FMH99" s="1"/>
      <c r="FMI99" s="1"/>
      <c r="FMJ99" s="1"/>
      <c r="FMK99" s="1"/>
      <c r="FML99" s="1"/>
      <c r="FMM99" s="1"/>
      <c r="FMN99" s="1"/>
      <c r="FMO99" s="1"/>
      <c r="FMP99" s="1"/>
      <c r="FMQ99" s="1"/>
      <c r="FMR99" s="1"/>
      <c r="FMS99" s="1"/>
      <c r="FMT99" s="1"/>
      <c r="FMU99" s="1"/>
      <c r="FMV99" s="1"/>
      <c r="FMW99" s="1"/>
      <c r="FMX99" s="1"/>
      <c r="FMY99" s="1"/>
      <c r="FMZ99" s="1"/>
      <c r="FNA99" s="1"/>
      <c r="FNB99" s="1"/>
      <c r="FNC99" s="1"/>
      <c r="FND99" s="1"/>
      <c r="FNE99" s="1"/>
      <c r="FNF99" s="1"/>
      <c r="FNG99" s="1"/>
      <c r="FNH99" s="1"/>
      <c r="FNI99" s="1"/>
      <c r="FNJ99" s="1"/>
      <c r="FNK99" s="1"/>
      <c r="FNL99" s="1"/>
      <c r="FNM99" s="1"/>
      <c r="FNN99" s="1"/>
      <c r="FNO99" s="1"/>
      <c r="FNP99" s="1"/>
      <c r="FNQ99" s="1"/>
      <c r="FNR99" s="1"/>
      <c r="FNS99" s="1"/>
      <c r="FNT99" s="1"/>
      <c r="FNU99" s="1"/>
      <c r="FNV99" s="1"/>
      <c r="FNW99" s="1"/>
      <c r="FNX99" s="1"/>
      <c r="FNY99" s="1"/>
      <c r="FNZ99" s="1"/>
      <c r="FOA99" s="1"/>
      <c r="FOB99" s="1"/>
      <c r="FOC99" s="1"/>
      <c r="FOD99" s="1"/>
      <c r="FOE99" s="1"/>
      <c r="FOF99" s="1"/>
      <c r="FOG99" s="1"/>
      <c r="FOH99" s="1"/>
      <c r="FOI99" s="1"/>
      <c r="FOJ99" s="1"/>
      <c r="FOK99" s="1"/>
      <c r="FOL99" s="1"/>
      <c r="FOM99" s="1"/>
      <c r="FON99" s="1"/>
      <c r="FOO99" s="1"/>
      <c r="FOP99" s="1"/>
      <c r="FOQ99" s="1"/>
      <c r="FOR99" s="1"/>
      <c r="FOS99" s="1"/>
      <c r="FOT99" s="1"/>
      <c r="FOU99" s="1"/>
      <c r="FOV99" s="1"/>
      <c r="FOW99" s="1"/>
      <c r="FOX99" s="1"/>
      <c r="FOY99" s="1"/>
      <c r="FOZ99" s="1"/>
      <c r="FPA99" s="1"/>
      <c r="FPB99" s="1"/>
      <c r="FPC99" s="1"/>
      <c r="FPD99" s="1"/>
      <c r="FPE99" s="1"/>
      <c r="FPF99" s="1"/>
      <c r="FPG99" s="1"/>
      <c r="FPH99" s="1"/>
      <c r="FPI99" s="1"/>
      <c r="FPJ99" s="1"/>
      <c r="FPK99" s="1"/>
      <c r="FPL99" s="1"/>
      <c r="FPM99" s="1"/>
      <c r="FPN99" s="1"/>
      <c r="FPO99" s="1"/>
      <c r="FPP99" s="1"/>
      <c r="FPQ99" s="1"/>
      <c r="FPR99" s="1"/>
      <c r="FPS99" s="1"/>
      <c r="FPT99" s="1"/>
      <c r="FPU99" s="1"/>
      <c r="FPV99" s="1"/>
      <c r="FPW99" s="1"/>
      <c r="FPX99" s="1"/>
      <c r="FPY99" s="1"/>
      <c r="FPZ99" s="1"/>
      <c r="FQA99" s="1"/>
      <c r="FQB99" s="1"/>
      <c r="FQC99" s="1"/>
      <c r="FQD99" s="1"/>
      <c r="FQE99" s="1"/>
      <c r="FQF99" s="1"/>
      <c r="FQG99" s="1"/>
      <c r="FQH99" s="1"/>
      <c r="FQI99" s="1"/>
      <c r="FQJ99" s="1"/>
      <c r="FQK99" s="1"/>
      <c r="FQL99" s="1"/>
      <c r="FQM99" s="1"/>
      <c r="FQN99" s="1"/>
      <c r="FQO99" s="1"/>
      <c r="FQP99" s="1"/>
      <c r="FQQ99" s="1"/>
      <c r="FQR99" s="1"/>
      <c r="FQS99" s="1"/>
      <c r="FQT99" s="1"/>
      <c r="FQU99" s="1"/>
      <c r="FQV99" s="1"/>
      <c r="FQW99" s="1"/>
      <c r="FQX99" s="1"/>
      <c r="FQY99" s="1"/>
      <c r="FQZ99" s="1"/>
      <c r="FRA99" s="1"/>
      <c r="FRB99" s="1"/>
      <c r="FRC99" s="1"/>
      <c r="FRD99" s="1"/>
      <c r="FRE99" s="1"/>
      <c r="FRF99" s="1"/>
      <c r="FRG99" s="1"/>
      <c r="FRH99" s="1"/>
      <c r="FRI99" s="1"/>
      <c r="FRJ99" s="1"/>
      <c r="FRK99" s="1"/>
      <c r="FRL99" s="1"/>
      <c r="FRM99" s="1"/>
      <c r="FRN99" s="1"/>
      <c r="FRO99" s="1"/>
      <c r="FRP99" s="1"/>
      <c r="FRQ99" s="1"/>
      <c r="FRR99" s="1"/>
      <c r="FRS99" s="1"/>
      <c r="FRT99" s="1"/>
      <c r="FRU99" s="1"/>
      <c r="FRV99" s="1"/>
      <c r="FRW99" s="1"/>
      <c r="FRX99" s="1"/>
      <c r="FRY99" s="1"/>
      <c r="FRZ99" s="1"/>
      <c r="FSA99" s="1"/>
      <c r="FSB99" s="1"/>
      <c r="FSC99" s="1"/>
      <c r="FSD99" s="1"/>
      <c r="FSE99" s="1"/>
      <c r="FSF99" s="1"/>
      <c r="FSG99" s="1"/>
      <c r="FSH99" s="1"/>
      <c r="FSI99" s="1"/>
      <c r="FSJ99" s="1"/>
      <c r="FSK99" s="1"/>
      <c r="FSL99" s="1"/>
      <c r="FSM99" s="1"/>
      <c r="FSN99" s="1"/>
      <c r="FSO99" s="1"/>
      <c r="FSP99" s="1"/>
      <c r="FSQ99" s="1"/>
      <c r="FSR99" s="1"/>
      <c r="FSS99" s="1"/>
      <c r="FST99" s="1"/>
      <c r="FSU99" s="1"/>
      <c r="FSV99" s="1"/>
      <c r="FSW99" s="1"/>
      <c r="FSX99" s="1"/>
      <c r="FSY99" s="1"/>
      <c r="FSZ99" s="1"/>
      <c r="FTA99" s="1"/>
      <c r="FTB99" s="1"/>
      <c r="FTC99" s="1"/>
      <c r="FTD99" s="1"/>
      <c r="FTE99" s="1"/>
      <c r="FTF99" s="1"/>
      <c r="FTG99" s="1"/>
      <c r="FTH99" s="1"/>
      <c r="FTI99" s="1"/>
      <c r="FTJ99" s="1"/>
      <c r="FTK99" s="1"/>
      <c r="FTL99" s="1"/>
      <c r="FTM99" s="1"/>
      <c r="FTN99" s="1"/>
      <c r="FTO99" s="1"/>
      <c r="FTP99" s="1"/>
      <c r="FTQ99" s="1"/>
      <c r="FTR99" s="1"/>
      <c r="FTS99" s="1"/>
      <c r="FTT99" s="1"/>
      <c r="FTU99" s="1"/>
      <c r="FTV99" s="1"/>
      <c r="FTW99" s="1"/>
      <c r="FTX99" s="1"/>
      <c r="FTY99" s="1"/>
      <c r="FTZ99" s="1"/>
      <c r="FUA99" s="1"/>
      <c r="FUB99" s="1"/>
      <c r="FUC99" s="1"/>
      <c r="FUD99" s="1"/>
      <c r="FUE99" s="1"/>
      <c r="FUF99" s="1"/>
      <c r="FUG99" s="1"/>
      <c r="FUH99" s="1"/>
      <c r="FUI99" s="1"/>
      <c r="FUJ99" s="1"/>
      <c r="FUK99" s="1"/>
      <c r="FUL99" s="1"/>
      <c r="FUM99" s="1"/>
      <c r="FUN99" s="1"/>
      <c r="FUO99" s="1"/>
      <c r="FUP99" s="1"/>
      <c r="FUQ99" s="1"/>
      <c r="FUR99" s="1"/>
      <c r="FUS99" s="1"/>
      <c r="FUT99" s="1"/>
      <c r="FUU99" s="1"/>
      <c r="FUV99" s="1"/>
      <c r="FUW99" s="1"/>
      <c r="FUX99" s="1"/>
      <c r="FUY99" s="1"/>
      <c r="FUZ99" s="1"/>
      <c r="FVA99" s="1"/>
      <c r="FVB99" s="1"/>
      <c r="FVC99" s="1"/>
      <c r="FVD99" s="1"/>
      <c r="FVE99" s="1"/>
      <c r="FVF99" s="1"/>
      <c r="FVG99" s="1"/>
      <c r="FVH99" s="1"/>
      <c r="FVI99" s="1"/>
      <c r="FVJ99" s="1"/>
      <c r="FVK99" s="1"/>
      <c r="FVL99" s="1"/>
      <c r="FVM99" s="1"/>
      <c r="FVN99" s="1"/>
      <c r="FVO99" s="1"/>
      <c r="FVP99" s="1"/>
      <c r="FVQ99" s="1"/>
      <c r="FVR99" s="1"/>
      <c r="FVS99" s="1"/>
      <c r="FVT99" s="1"/>
      <c r="FVU99" s="1"/>
      <c r="FVV99" s="1"/>
      <c r="FVW99" s="1"/>
      <c r="FVX99" s="1"/>
      <c r="FVY99" s="1"/>
      <c r="FVZ99" s="1"/>
      <c r="FWA99" s="1"/>
      <c r="FWB99" s="1"/>
      <c r="FWC99" s="1"/>
      <c r="FWD99" s="1"/>
      <c r="FWE99" s="1"/>
      <c r="FWF99" s="1"/>
      <c r="FWG99" s="1"/>
      <c r="FWH99" s="1"/>
      <c r="FWI99" s="1"/>
      <c r="FWJ99" s="1"/>
      <c r="FWK99" s="1"/>
      <c r="FWL99" s="1"/>
      <c r="FWM99" s="1"/>
      <c r="FWN99" s="1"/>
      <c r="FWO99" s="1"/>
      <c r="FWP99" s="1"/>
      <c r="FWQ99" s="1"/>
      <c r="FWR99" s="1"/>
      <c r="FWS99" s="1"/>
      <c r="FWT99" s="1"/>
      <c r="FWU99" s="1"/>
      <c r="FWV99" s="1"/>
      <c r="FWW99" s="1"/>
      <c r="FWX99" s="1"/>
      <c r="FWY99" s="1"/>
      <c r="FWZ99" s="1"/>
      <c r="FXA99" s="1"/>
      <c r="FXB99" s="1"/>
      <c r="FXC99" s="1"/>
      <c r="FXD99" s="1"/>
      <c r="FXE99" s="1"/>
      <c r="FXF99" s="1"/>
      <c r="FXG99" s="1"/>
      <c r="FXH99" s="1"/>
      <c r="FXI99" s="1"/>
      <c r="FXJ99" s="1"/>
      <c r="FXK99" s="1"/>
      <c r="FXL99" s="1"/>
      <c r="FXM99" s="1"/>
      <c r="FXN99" s="1"/>
      <c r="FXO99" s="1"/>
      <c r="FXP99" s="1"/>
      <c r="FXQ99" s="1"/>
      <c r="FXR99" s="1"/>
      <c r="FXS99" s="1"/>
      <c r="FXT99" s="1"/>
      <c r="FXU99" s="1"/>
      <c r="FXV99" s="1"/>
      <c r="FXW99" s="1"/>
      <c r="FXX99" s="1"/>
      <c r="FXY99" s="1"/>
      <c r="FXZ99" s="1"/>
      <c r="FYA99" s="1"/>
      <c r="FYB99" s="1"/>
      <c r="FYC99" s="1"/>
      <c r="FYD99" s="1"/>
      <c r="FYE99" s="1"/>
      <c r="FYF99" s="1"/>
      <c r="FYG99" s="1"/>
      <c r="FYH99" s="1"/>
      <c r="FYI99" s="1"/>
      <c r="FYJ99" s="1"/>
      <c r="FYK99" s="1"/>
      <c r="FYL99" s="1"/>
      <c r="FYM99" s="1"/>
      <c r="FYN99" s="1"/>
      <c r="FYO99" s="1"/>
      <c r="FYP99" s="1"/>
      <c r="FYQ99" s="1"/>
      <c r="FYR99" s="1"/>
      <c r="FYS99" s="1"/>
      <c r="FYT99" s="1"/>
      <c r="FYU99" s="1"/>
      <c r="FYV99" s="1"/>
      <c r="FYW99" s="1"/>
      <c r="FYX99" s="1"/>
      <c r="FYY99" s="1"/>
      <c r="FYZ99" s="1"/>
      <c r="FZA99" s="1"/>
      <c r="FZB99" s="1"/>
      <c r="FZC99" s="1"/>
      <c r="FZD99" s="1"/>
      <c r="FZE99" s="1"/>
      <c r="FZF99" s="1"/>
      <c r="FZG99" s="1"/>
      <c r="FZH99" s="1"/>
      <c r="FZI99" s="1"/>
      <c r="FZJ99" s="1"/>
      <c r="FZK99" s="1"/>
      <c r="FZL99" s="1"/>
      <c r="FZM99" s="1"/>
      <c r="FZN99" s="1"/>
      <c r="FZO99" s="1"/>
      <c r="FZP99" s="1"/>
      <c r="FZQ99" s="1"/>
      <c r="FZR99" s="1"/>
      <c r="FZS99" s="1"/>
      <c r="FZT99" s="1"/>
      <c r="FZU99" s="1"/>
      <c r="FZV99" s="1"/>
      <c r="FZW99" s="1"/>
      <c r="FZX99" s="1"/>
      <c r="FZY99" s="1"/>
      <c r="FZZ99" s="1"/>
      <c r="GAA99" s="1"/>
      <c r="GAB99" s="1"/>
      <c r="GAC99" s="1"/>
      <c r="GAD99" s="1"/>
      <c r="GAE99" s="1"/>
      <c r="GAF99" s="1"/>
      <c r="GAG99" s="1"/>
      <c r="GAH99" s="1"/>
      <c r="GAI99" s="1"/>
      <c r="GAJ99" s="1"/>
      <c r="GAK99" s="1"/>
      <c r="GAL99" s="1"/>
      <c r="GAM99" s="1"/>
      <c r="GAN99" s="1"/>
      <c r="GAO99" s="1"/>
      <c r="GAP99" s="1"/>
      <c r="GAQ99" s="1"/>
      <c r="GAR99" s="1"/>
      <c r="GAS99" s="1"/>
      <c r="GAT99" s="1"/>
      <c r="GAU99" s="1"/>
      <c r="GAV99" s="1"/>
      <c r="GAW99" s="1"/>
      <c r="GAX99" s="1"/>
      <c r="GAY99" s="1"/>
      <c r="GAZ99" s="1"/>
      <c r="GBA99" s="1"/>
      <c r="GBB99" s="1"/>
      <c r="GBC99" s="1"/>
      <c r="GBD99" s="1"/>
      <c r="GBE99" s="1"/>
      <c r="GBF99" s="1"/>
      <c r="GBG99" s="1"/>
      <c r="GBH99" s="1"/>
      <c r="GBI99" s="1"/>
      <c r="GBJ99" s="1"/>
      <c r="GBK99" s="1"/>
      <c r="GBL99" s="1"/>
      <c r="GBM99" s="1"/>
      <c r="GBN99" s="1"/>
      <c r="GBO99" s="1"/>
      <c r="GBP99" s="1"/>
      <c r="GBQ99" s="1"/>
      <c r="GBR99" s="1"/>
      <c r="GBS99" s="1"/>
      <c r="GBT99" s="1"/>
      <c r="GBU99" s="1"/>
      <c r="GBV99" s="1"/>
      <c r="GBW99" s="1"/>
      <c r="GBX99" s="1"/>
      <c r="GBY99" s="1"/>
      <c r="GBZ99" s="1"/>
      <c r="GCA99" s="1"/>
      <c r="GCB99" s="1"/>
      <c r="GCC99" s="1"/>
      <c r="GCD99" s="1"/>
      <c r="GCE99" s="1"/>
      <c r="GCF99" s="1"/>
      <c r="GCG99" s="1"/>
      <c r="GCH99" s="1"/>
      <c r="GCI99" s="1"/>
      <c r="GCJ99" s="1"/>
      <c r="GCK99" s="1"/>
      <c r="GCL99" s="1"/>
      <c r="GCM99" s="1"/>
      <c r="GCN99" s="1"/>
      <c r="GCO99" s="1"/>
      <c r="GCP99" s="1"/>
      <c r="GCQ99" s="1"/>
      <c r="GCR99" s="1"/>
      <c r="GCS99" s="1"/>
      <c r="GCT99" s="1"/>
      <c r="GCU99" s="1"/>
      <c r="GCV99" s="1"/>
      <c r="GCW99" s="1"/>
      <c r="GCX99" s="1"/>
      <c r="GCY99" s="1"/>
      <c r="GCZ99" s="1"/>
      <c r="GDA99" s="1"/>
      <c r="GDB99" s="1"/>
      <c r="GDC99" s="1"/>
      <c r="GDD99" s="1"/>
      <c r="GDE99" s="1"/>
      <c r="GDF99" s="1"/>
      <c r="GDG99" s="1"/>
      <c r="GDH99" s="1"/>
      <c r="GDI99" s="1"/>
      <c r="GDJ99" s="1"/>
      <c r="GDK99" s="1"/>
      <c r="GDL99" s="1"/>
      <c r="GDM99" s="1"/>
      <c r="GDN99" s="1"/>
      <c r="GDO99" s="1"/>
      <c r="GDP99" s="1"/>
      <c r="GDQ99" s="1"/>
      <c r="GDR99" s="1"/>
      <c r="GDS99" s="1"/>
      <c r="GDT99" s="1"/>
      <c r="GDU99" s="1"/>
      <c r="GDV99" s="1"/>
      <c r="GDW99" s="1"/>
      <c r="GDX99" s="1"/>
      <c r="GDY99" s="1"/>
      <c r="GDZ99" s="1"/>
      <c r="GEA99" s="1"/>
      <c r="GEB99" s="1"/>
      <c r="GEC99" s="1"/>
      <c r="GED99" s="1"/>
      <c r="GEE99" s="1"/>
      <c r="GEF99" s="1"/>
      <c r="GEG99" s="1"/>
      <c r="GEH99" s="1"/>
      <c r="GEI99" s="1"/>
      <c r="GEJ99" s="1"/>
      <c r="GEK99" s="1"/>
      <c r="GEL99" s="1"/>
      <c r="GEM99" s="1"/>
      <c r="GEN99" s="1"/>
      <c r="GEO99" s="1"/>
      <c r="GEP99" s="1"/>
      <c r="GEQ99" s="1"/>
      <c r="GER99" s="1"/>
      <c r="GES99" s="1"/>
      <c r="GET99" s="1"/>
      <c r="GEU99" s="1"/>
      <c r="GEV99" s="1"/>
      <c r="GEW99" s="1"/>
      <c r="GEX99" s="1"/>
      <c r="GEY99" s="1"/>
      <c r="GEZ99" s="1"/>
      <c r="GFA99" s="1"/>
      <c r="GFB99" s="1"/>
      <c r="GFC99" s="1"/>
      <c r="GFD99" s="1"/>
      <c r="GFE99" s="1"/>
      <c r="GFF99" s="1"/>
      <c r="GFG99" s="1"/>
      <c r="GFH99" s="1"/>
      <c r="GFI99" s="1"/>
      <c r="GFJ99" s="1"/>
      <c r="GFK99" s="1"/>
      <c r="GFL99" s="1"/>
      <c r="GFM99" s="1"/>
      <c r="GFN99" s="1"/>
      <c r="GFO99" s="1"/>
      <c r="GFP99" s="1"/>
      <c r="GFQ99" s="1"/>
      <c r="GFR99" s="1"/>
      <c r="GFS99" s="1"/>
      <c r="GFT99" s="1"/>
      <c r="GFU99" s="1"/>
      <c r="GFV99" s="1"/>
      <c r="GFW99" s="1"/>
      <c r="GFX99" s="1"/>
      <c r="GFY99" s="1"/>
      <c r="GFZ99" s="1"/>
      <c r="GGA99" s="1"/>
      <c r="GGB99" s="1"/>
      <c r="GGC99" s="1"/>
      <c r="GGD99" s="1"/>
      <c r="GGE99" s="1"/>
      <c r="GGF99" s="1"/>
      <c r="GGG99" s="1"/>
      <c r="GGH99" s="1"/>
      <c r="GGI99" s="1"/>
      <c r="GGJ99" s="1"/>
      <c r="GGK99" s="1"/>
      <c r="GGL99" s="1"/>
      <c r="GGM99" s="1"/>
      <c r="GGN99" s="1"/>
      <c r="GGO99" s="1"/>
      <c r="GGP99" s="1"/>
      <c r="GGQ99" s="1"/>
      <c r="GGR99" s="1"/>
      <c r="GGS99" s="1"/>
      <c r="GGT99" s="1"/>
      <c r="GGU99" s="1"/>
      <c r="GGV99" s="1"/>
      <c r="GGW99" s="1"/>
      <c r="GGX99" s="1"/>
      <c r="GGY99" s="1"/>
      <c r="GGZ99" s="1"/>
      <c r="GHA99" s="1"/>
      <c r="GHB99" s="1"/>
      <c r="GHC99" s="1"/>
      <c r="GHD99" s="1"/>
      <c r="GHE99" s="1"/>
      <c r="GHF99" s="1"/>
      <c r="GHG99" s="1"/>
      <c r="GHH99" s="1"/>
      <c r="GHI99" s="1"/>
      <c r="GHJ99" s="1"/>
      <c r="GHK99" s="1"/>
      <c r="GHL99" s="1"/>
      <c r="GHM99" s="1"/>
      <c r="GHN99" s="1"/>
      <c r="GHO99" s="1"/>
      <c r="GHP99" s="1"/>
      <c r="GHQ99" s="1"/>
      <c r="GHR99" s="1"/>
      <c r="GHS99" s="1"/>
      <c r="GHT99" s="1"/>
      <c r="GHU99" s="1"/>
      <c r="GHV99" s="1"/>
      <c r="GHW99" s="1"/>
      <c r="GHX99" s="1"/>
      <c r="GHY99" s="1"/>
      <c r="GHZ99" s="1"/>
      <c r="GIA99" s="1"/>
      <c r="GIB99" s="1"/>
      <c r="GIC99" s="1"/>
      <c r="GID99" s="1"/>
      <c r="GIE99" s="1"/>
      <c r="GIF99" s="1"/>
      <c r="GIG99" s="1"/>
      <c r="GIH99" s="1"/>
      <c r="GII99" s="1"/>
      <c r="GIJ99" s="1"/>
      <c r="GIK99" s="1"/>
      <c r="GIL99" s="1"/>
      <c r="GIM99" s="1"/>
      <c r="GIN99" s="1"/>
      <c r="GIO99" s="1"/>
      <c r="GIP99" s="1"/>
      <c r="GIQ99" s="1"/>
      <c r="GIR99" s="1"/>
      <c r="GIS99" s="1"/>
      <c r="GIT99" s="1"/>
      <c r="GIU99" s="1"/>
      <c r="GIV99" s="1"/>
      <c r="GIW99" s="1"/>
      <c r="GIX99" s="1"/>
      <c r="GIY99" s="1"/>
      <c r="GIZ99" s="1"/>
      <c r="GJA99" s="1"/>
      <c r="GJB99" s="1"/>
      <c r="GJC99" s="1"/>
      <c r="GJD99" s="1"/>
      <c r="GJE99" s="1"/>
      <c r="GJF99" s="1"/>
      <c r="GJG99" s="1"/>
      <c r="GJH99" s="1"/>
      <c r="GJI99" s="1"/>
      <c r="GJJ99" s="1"/>
      <c r="GJK99" s="1"/>
      <c r="GJL99" s="1"/>
      <c r="GJM99" s="1"/>
      <c r="GJN99" s="1"/>
      <c r="GJO99" s="1"/>
      <c r="GJP99" s="1"/>
      <c r="GJQ99" s="1"/>
      <c r="GJR99" s="1"/>
      <c r="GJS99" s="1"/>
      <c r="GJT99" s="1"/>
      <c r="GJU99" s="1"/>
      <c r="GJV99" s="1"/>
      <c r="GJW99" s="1"/>
      <c r="GJX99" s="1"/>
      <c r="GJY99" s="1"/>
      <c r="GJZ99" s="1"/>
      <c r="GKA99" s="1"/>
      <c r="GKB99" s="1"/>
      <c r="GKC99" s="1"/>
      <c r="GKD99" s="1"/>
      <c r="GKE99" s="1"/>
      <c r="GKF99" s="1"/>
      <c r="GKG99" s="1"/>
      <c r="GKH99" s="1"/>
      <c r="GKI99" s="1"/>
      <c r="GKJ99" s="1"/>
      <c r="GKK99" s="1"/>
      <c r="GKL99" s="1"/>
      <c r="GKM99" s="1"/>
      <c r="GKN99" s="1"/>
      <c r="GKO99" s="1"/>
      <c r="GKP99" s="1"/>
      <c r="GKQ99" s="1"/>
      <c r="GKR99" s="1"/>
      <c r="GKS99" s="1"/>
      <c r="GKT99" s="1"/>
      <c r="GKU99" s="1"/>
      <c r="GKV99" s="1"/>
      <c r="GKW99" s="1"/>
      <c r="GKX99" s="1"/>
      <c r="GKY99" s="1"/>
      <c r="GKZ99" s="1"/>
      <c r="GLA99" s="1"/>
      <c r="GLB99" s="1"/>
      <c r="GLC99" s="1"/>
      <c r="GLD99" s="1"/>
      <c r="GLE99" s="1"/>
      <c r="GLF99" s="1"/>
      <c r="GLG99" s="1"/>
      <c r="GLH99" s="1"/>
      <c r="GLI99" s="1"/>
      <c r="GLJ99" s="1"/>
      <c r="GLK99" s="1"/>
      <c r="GLL99" s="1"/>
      <c r="GLM99" s="1"/>
      <c r="GLN99" s="1"/>
      <c r="GLO99" s="1"/>
      <c r="GLP99" s="1"/>
      <c r="GLQ99" s="1"/>
      <c r="GLR99" s="1"/>
      <c r="GLS99" s="1"/>
      <c r="GLT99" s="1"/>
      <c r="GLU99" s="1"/>
      <c r="GLV99" s="1"/>
      <c r="GLW99" s="1"/>
      <c r="GLX99" s="1"/>
      <c r="GLY99" s="1"/>
      <c r="GLZ99" s="1"/>
      <c r="GMA99" s="1"/>
      <c r="GMB99" s="1"/>
      <c r="GMC99" s="1"/>
      <c r="GMD99" s="1"/>
      <c r="GME99" s="1"/>
      <c r="GMF99" s="1"/>
      <c r="GMG99" s="1"/>
      <c r="GMH99" s="1"/>
      <c r="GMI99" s="1"/>
      <c r="GMJ99" s="1"/>
      <c r="GMK99" s="1"/>
      <c r="GML99" s="1"/>
      <c r="GMM99" s="1"/>
      <c r="GMN99" s="1"/>
      <c r="GMO99" s="1"/>
      <c r="GMP99" s="1"/>
      <c r="GMQ99" s="1"/>
      <c r="GMR99" s="1"/>
      <c r="GMS99" s="1"/>
      <c r="GMT99" s="1"/>
      <c r="GMU99" s="1"/>
      <c r="GMV99" s="1"/>
      <c r="GMW99" s="1"/>
      <c r="GMX99" s="1"/>
      <c r="GMY99" s="1"/>
      <c r="GMZ99" s="1"/>
      <c r="GNA99" s="1"/>
      <c r="GNB99" s="1"/>
      <c r="GNC99" s="1"/>
      <c r="GND99" s="1"/>
      <c r="GNE99" s="1"/>
      <c r="GNF99" s="1"/>
      <c r="GNG99" s="1"/>
      <c r="GNH99" s="1"/>
      <c r="GNI99" s="1"/>
      <c r="GNJ99" s="1"/>
      <c r="GNK99" s="1"/>
      <c r="GNL99" s="1"/>
      <c r="GNM99" s="1"/>
      <c r="GNN99" s="1"/>
      <c r="GNO99" s="1"/>
      <c r="GNP99" s="1"/>
      <c r="GNQ99" s="1"/>
      <c r="GNR99" s="1"/>
      <c r="GNS99" s="1"/>
      <c r="GNT99" s="1"/>
      <c r="GNU99" s="1"/>
      <c r="GNV99" s="1"/>
      <c r="GNW99" s="1"/>
      <c r="GNX99" s="1"/>
      <c r="GNY99" s="1"/>
      <c r="GNZ99" s="1"/>
      <c r="GOA99" s="1"/>
      <c r="GOB99" s="1"/>
      <c r="GOC99" s="1"/>
      <c r="GOD99" s="1"/>
      <c r="GOE99" s="1"/>
      <c r="GOF99" s="1"/>
      <c r="GOG99" s="1"/>
      <c r="GOH99" s="1"/>
      <c r="GOI99" s="1"/>
      <c r="GOJ99" s="1"/>
      <c r="GOK99" s="1"/>
      <c r="GOL99" s="1"/>
      <c r="GOM99" s="1"/>
      <c r="GON99" s="1"/>
      <c r="GOO99" s="1"/>
      <c r="GOP99" s="1"/>
      <c r="GOQ99" s="1"/>
      <c r="GOR99" s="1"/>
      <c r="GOS99" s="1"/>
      <c r="GOT99" s="1"/>
      <c r="GOU99" s="1"/>
      <c r="GOV99" s="1"/>
      <c r="GOW99" s="1"/>
      <c r="GOX99" s="1"/>
      <c r="GOY99" s="1"/>
      <c r="GOZ99" s="1"/>
      <c r="GPA99" s="1"/>
      <c r="GPB99" s="1"/>
      <c r="GPC99" s="1"/>
      <c r="GPD99" s="1"/>
      <c r="GPE99" s="1"/>
      <c r="GPF99" s="1"/>
      <c r="GPG99" s="1"/>
      <c r="GPH99" s="1"/>
      <c r="GPI99" s="1"/>
      <c r="GPJ99" s="1"/>
      <c r="GPK99" s="1"/>
      <c r="GPL99" s="1"/>
      <c r="GPM99" s="1"/>
      <c r="GPN99" s="1"/>
      <c r="GPO99" s="1"/>
      <c r="GPP99" s="1"/>
      <c r="GPQ99" s="1"/>
      <c r="GPR99" s="1"/>
      <c r="GPS99" s="1"/>
      <c r="GPT99" s="1"/>
      <c r="GPU99" s="1"/>
      <c r="GPV99" s="1"/>
      <c r="GPW99" s="1"/>
      <c r="GPX99" s="1"/>
      <c r="GPY99" s="1"/>
      <c r="GPZ99" s="1"/>
      <c r="GQA99" s="1"/>
      <c r="GQB99" s="1"/>
      <c r="GQC99" s="1"/>
      <c r="GQD99" s="1"/>
      <c r="GQE99" s="1"/>
      <c r="GQF99" s="1"/>
      <c r="GQG99" s="1"/>
      <c r="GQH99" s="1"/>
      <c r="GQI99" s="1"/>
      <c r="GQJ99" s="1"/>
      <c r="GQK99" s="1"/>
      <c r="GQL99" s="1"/>
      <c r="GQM99" s="1"/>
      <c r="GQN99" s="1"/>
      <c r="GQO99" s="1"/>
      <c r="GQP99" s="1"/>
      <c r="GQQ99" s="1"/>
      <c r="GQR99" s="1"/>
      <c r="GQS99" s="1"/>
      <c r="GQT99" s="1"/>
      <c r="GQU99" s="1"/>
      <c r="GQV99" s="1"/>
      <c r="GQW99" s="1"/>
      <c r="GQX99" s="1"/>
      <c r="GQY99" s="1"/>
      <c r="GQZ99" s="1"/>
      <c r="GRA99" s="1"/>
      <c r="GRB99" s="1"/>
      <c r="GRC99" s="1"/>
      <c r="GRD99" s="1"/>
      <c r="GRE99" s="1"/>
      <c r="GRF99" s="1"/>
      <c r="GRG99" s="1"/>
      <c r="GRH99" s="1"/>
      <c r="GRI99" s="1"/>
      <c r="GRJ99" s="1"/>
      <c r="GRK99" s="1"/>
      <c r="GRL99" s="1"/>
      <c r="GRM99" s="1"/>
      <c r="GRN99" s="1"/>
      <c r="GRO99" s="1"/>
      <c r="GRP99" s="1"/>
      <c r="GRQ99" s="1"/>
      <c r="GRR99" s="1"/>
      <c r="GRS99" s="1"/>
      <c r="GRT99" s="1"/>
      <c r="GRU99" s="1"/>
      <c r="GRV99" s="1"/>
      <c r="GRW99" s="1"/>
      <c r="GRX99" s="1"/>
      <c r="GRY99" s="1"/>
      <c r="GRZ99" s="1"/>
      <c r="GSA99" s="1"/>
      <c r="GSB99" s="1"/>
      <c r="GSC99" s="1"/>
      <c r="GSD99" s="1"/>
      <c r="GSE99" s="1"/>
      <c r="GSF99" s="1"/>
      <c r="GSG99" s="1"/>
      <c r="GSH99" s="1"/>
      <c r="GSI99" s="1"/>
      <c r="GSJ99" s="1"/>
      <c r="GSK99" s="1"/>
      <c r="GSL99" s="1"/>
      <c r="GSM99" s="1"/>
      <c r="GSN99" s="1"/>
      <c r="GSO99" s="1"/>
      <c r="GSP99" s="1"/>
      <c r="GSQ99" s="1"/>
      <c r="GSR99" s="1"/>
      <c r="GSS99" s="1"/>
      <c r="GST99" s="1"/>
      <c r="GSU99" s="1"/>
      <c r="GSV99" s="1"/>
      <c r="GSW99" s="1"/>
      <c r="GSX99" s="1"/>
      <c r="GSY99" s="1"/>
      <c r="GSZ99" s="1"/>
      <c r="GTA99" s="1"/>
      <c r="GTB99" s="1"/>
      <c r="GTC99" s="1"/>
      <c r="GTD99" s="1"/>
      <c r="GTE99" s="1"/>
      <c r="GTF99" s="1"/>
      <c r="GTG99" s="1"/>
      <c r="GTH99" s="1"/>
      <c r="GTI99" s="1"/>
      <c r="GTJ99" s="1"/>
      <c r="GTK99" s="1"/>
      <c r="GTL99" s="1"/>
      <c r="GTM99" s="1"/>
      <c r="GTN99" s="1"/>
      <c r="GTO99" s="1"/>
      <c r="GTP99" s="1"/>
      <c r="GTQ99" s="1"/>
      <c r="GTR99" s="1"/>
      <c r="GTS99" s="1"/>
      <c r="GTT99" s="1"/>
      <c r="GTU99" s="1"/>
      <c r="GTV99" s="1"/>
      <c r="GTW99" s="1"/>
      <c r="GTX99" s="1"/>
      <c r="GTY99" s="1"/>
      <c r="GTZ99" s="1"/>
      <c r="GUA99" s="1"/>
      <c r="GUB99" s="1"/>
      <c r="GUC99" s="1"/>
      <c r="GUD99" s="1"/>
      <c r="GUE99" s="1"/>
      <c r="GUF99" s="1"/>
      <c r="GUG99" s="1"/>
      <c r="GUH99" s="1"/>
      <c r="GUI99" s="1"/>
      <c r="GUJ99" s="1"/>
      <c r="GUK99" s="1"/>
      <c r="GUL99" s="1"/>
      <c r="GUM99" s="1"/>
      <c r="GUN99" s="1"/>
      <c r="GUO99" s="1"/>
      <c r="GUP99" s="1"/>
      <c r="GUQ99" s="1"/>
      <c r="GUR99" s="1"/>
      <c r="GUS99" s="1"/>
      <c r="GUT99" s="1"/>
      <c r="GUU99" s="1"/>
      <c r="GUV99" s="1"/>
      <c r="GUW99" s="1"/>
      <c r="GUX99" s="1"/>
      <c r="GUY99" s="1"/>
      <c r="GUZ99" s="1"/>
      <c r="GVA99" s="1"/>
      <c r="GVB99" s="1"/>
      <c r="GVC99" s="1"/>
      <c r="GVD99" s="1"/>
      <c r="GVE99" s="1"/>
      <c r="GVF99" s="1"/>
      <c r="GVG99" s="1"/>
      <c r="GVH99" s="1"/>
      <c r="GVI99" s="1"/>
      <c r="GVJ99" s="1"/>
      <c r="GVK99" s="1"/>
      <c r="GVL99" s="1"/>
      <c r="GVM99" s="1"/>
      <c r="GVN99" s="1"/>
      <c r="GVO99" s="1"/>
      <c r="GVP99" s="1"/>
      <c r="GVQ99" s="1"/>
      <c r="GVR99" s="1"/>
      <c r="GVS99" s="1"/>
      <c r="GVT99" s="1"/>
      <c r="GVU99" s="1"/>
      <c r="GVV99" s="1"/>
      <c r="GVW99" s="1"/>
      <c r="GVX99" s="1"/>
      <c r="GVY99" s="1"/>
      <c r="GVZ99" s="1"/>
      <c r="GWA99" s="1"/>
      <c r="GWB99" s="1"/>
      <c r="GWC99" s="1"/>
      <c r="GWD99" s="1"/>
      <c r="GWE99" s="1"/>
      <c r="GWF99" s="1"/>
      <c r="GWG99" s="1"/>
      <c r="GWH99" s="1"/>
      <c r="GWI99" s="1"/>
      <c r="GWJ99" s="1"/>
      <c r="GWK99" s="1"/>
      <c r="GWL99" s="1"/>
      <c r="GWM99" s="1"/>
      <c r="GWN99" s="1"/>
      <c r="GWO99" s="1"/>
      <c r="GWP99" s="1"/>
      <c r="GWQ99" s="1"/>
      <c r="GWR99" s="1"/>
      <c r="GWS99" s="1"/>
      <c r="GWT99" s="1"/>
      <c r="GWU99" s="1"/>
      <c r="GWV99" s="1"/>
      <c r="GWW99" s="1"/>
      <c r="GWX99" s="1"/>
      <c r="GWY99" s="1"/>
      <c r="GWZ99" s="1"/>
      <c r="GXA99" s="1"/>
      <c r="GXB99" s="1"/>
      <c r="GXC99" s="1"/>
      <c r="GXD99" s="1"/>
      <c r="GXE99" s="1"/>
      <c r="GXF99" s="1"/>
      <c r="GXG99" s="1"/>
      <c r="GXH99" s="1"/>
      <c r="GXI99" s="1"/>
      <c r="GXJ99" s="1"/>
      <c r="GXK99" s="1"/>
      <c r="GXL99" s="1"/>
      <c r="GXM99" s="1"/>
      <c r="GXN99" s="1"/>
      <c r="GXO99" s="1"/>
      <c r="GXP99" s="1"/>
      <c r="GXQ99" s="1"/>
      <c r="GXR99" s="1"/>
      <c r="GXS99" s="1"/>
      <c r="GXT99" s="1"/>
      <c r="GXU99" s="1"/>
      <c r="GXV99" s="1"/>
      <c r="GXW99" s="1"/>
      <c r="GXX99" s="1"/>
      <c r="GXY99" s="1"/>
      <c r="GXZ99" s="1"/>
      <c r="GYA99" s="1"/>
      <c r="GYB99" s="1"/>
      <c r="GYC99" s="1"/>
      <c r="GYD99" s="1"/>
      <c r="GYE99" s="1"/>
      <c r="GYF99" s="1"/>
      <c r="GYG99" s="1"/>
      <c r="GYH99" s="1"/>
      <c r="GYI99" s="1"/>
      <c r="GYJ99" s="1"/>
      <c r="GYK99" s="1"/>
      <c r="GYL99" s="1"/>
      <c r="GYM99" s="1"/>
      <c r="GYN99" s="1"/>
      <c r="GYO99" s="1"/>
      <c r="GYP99" s="1"/>
      <c r="GYQ99" s="1"/>
      <c r="GYR99" s="1"/>
      <c r="GYS99" s="1"/>
      <c r="GYT99" s="1"/>
      <c r="GYU99" s="1"/>
      <c r="GYV99" s="1"/>
      <c r="GYW99" s="1"/>
      <c r="GYX99" s="1"/>
      <c r="GYY99" s="1"/>
      <c r="GYZ99" s="1"/>
      <c r="GZA99" s="1"/>
      <c r="GZB99" s="1"/>
      <c r="GZC99" s="1"/>
      <c r="GZD99" s="1"/>
      <c r="GZE99" s="1"/>
      <c r="GZF99" s="1"/>
      <c r="GZG99" s="1"/>
      <c r="GZH99" s="1"/>
      <c r="GZI99" s="1"/>
      <c r="GZJ99" s="1"/>
      <c r="GZK99" s="1"/>
      <c r="GZL99" s="1"/>
      <c r="GZM99" s="1"/>
      <c r="GZN99" s="1"/>
      <c r="GZO99" s="1"/>
      <c r="GZP99" s="1"/>
      <c r="GZQ99" s="1"/>
      <c r="GZR99" s="1"/>
      <c r="GZS99" s="1"/>
      <c r="GZT99" s="1"/>
      <c r="GZU99" s="1"/>
      <c r="GZV99" s="1"/>
      <c r="GZW99" s="1"/>
      <c r="GZX99" s="1"/>
      <c r="GZY99" s="1"/>
      <c r="GZZ99" s="1"/>
      <c r="HAA99" s="1"/>
      <c r="HAB99" s="1"/>
      <c r="HAC99" s="1"/>
      <c r="HAD99" s="1"/>
      <c r="HAE99" s="1"/>
      <c r="HAF99" s="1"/>
      <c r="HAG99" s="1"/>
      <c r="HAH99" s="1"/>
      <c r="HAI99" s="1"/>
      <c r="HAJ99" s="1"/>
      <c r="HAK99" s="1"/>
      <c r="HAL99" s="1"/>
      <c r="HAM99" s="1"/>
      <c r="HAN99" s="1"/>
      <c r="HAO99" s="1"/>
      <c r="HAP99" s="1"/>
      <c r="HAQ99" s="1"/>
      <c r="HAR99" s="1"/>
      <c r="HAS99" s="1"/>
      <c r="HAT99" s="1"/>
      <c r="HAU99" s="1"/>
      <c r="HAV99" s="1"/>
      <c r="HAW99" s="1"/>
      <c r="HAX99" s="1"/>
      <c r="HAY99" s="1"/>
      <c r="HAZ99" s="1"/>
      <c r="HBA99" s="1"/>
      <c r="HBB99" s="1"/>
      <c r="HBC99" s="1"/>
      <c r="HBD99" s="1"/>
      <c r="HBE99" s="1"/>
      <c r="HBF99" s="1"/>
      <c r="HBG99" s="1"/>
      <c r="HBH99" s="1"/>
      <c r="HBI99" s="1"/>
      <c r="HBJ99" s="1"/>
      <c r="HBK99" s="1"/>
      <c r="HBL99" s="1"/>
      <c r="HBM99" s="1"/>
      <c r="HBN99" s="1"/>
      <c r="HBO99" s="1"/>
      <c r="HBP99" s="1"/>
      <c r="HBQ99" s="1"/>
      <c r="HBR99" s="1"/>
      <c r="HBS99" s="1"/>
      <c r="HBT99" s="1"/>
      <c r="HBU99" s="1"/>
      <c r="HBV99" s="1"/>
      <c r="HBW99" s="1"/>
      <c r="HBX99" s="1"/>
      <c r="HBY99" s="1"/>
      <c r="HBZ99" s="1"/>
      <c r="HCA99" s="1"/>
      <c r="HCB99" s="1"/>
      <c r="HCC99" s="1"/>
      <c r="HCD99" s="1"/>
      <c r="HCE99" s="1"/>
      <c r="HCF99" s="1"/>
      <c r="HCG99" s="1"/>
      <c r="HCH99" s="1"/>
      <c r="HCI99" s="1"/>
      <c r="HCJ99" s="1"/>
      <c r="HCK99" s="1"/>
      <c r="HCL99" s="1"/>
      <c r="HCM99" s="1"/>
      <c r="HCN99" s="1"/>
      <c r="HCO99" s="1"/>
      <c r="HCP99" s="1"/>
      <c r="HCQ99" s="1"/>
      <c r="HCR99" s="1"/>
      <c r="HCS99" s="1"/>
      <c r="HCT99" s="1"/>
      <c r="HCU99" s="1"/>
      <c r="HCV99" s="1"/>
      <c r="HCW99" s="1"/>
      <c r="HCX99" s="1"/>
      <c r="HCY99" s="1"/>
      <c r="HCZ99" s="1"/>
      <c r="HDA99" s="1"/>
      <c r="HDB99" s="1"/>
      <c r="HDC99" s="1"/>
      <c r="HDD99" s="1"/>
      <c r="HDE99" s="1"/>
      <c r="HDF99" s="1"/>
      <c r="HDG99" s="1"/>
      <c r="HDH99" s="1"/>
      <c r="HDI99" s="1"/>
      <c r="HDJ99" s="1"/>
      <c r="HDK99" s="1"/>
      <c r="HDL99" s="1"/>
      <c r="HDM99" s="1"/>
      <c r="HDN99" s="1"/>
      <c r="HDO99" s="1"/>
      <c r="HDP99" s="1"/>
      <c r="HDQ99" s="1"/>
      <c r="HDR99" s="1"/>
      <c r="HDS99" s="1"/>
      <c r="HDT99" s="1"/>
      <c r="HDU99" s="1"/>
      <c r="HDV99" s="1"/>
      <c r="HDW99" s="1"/>
      <c r="HDX99" s="1"/>
      <c r="HDY99" s="1"/>
      <c r="HDZ99" s="1"/>
      <c r="HEA99" s="1"/>
      <c r="HEB99" s="1"/>
      <c r="HEC99" s="1"/>
      <c r="HED99" s="1"/>
      <c r="HEE99" s="1"/>
      <c r="HEF99" s="1"/>
      <c r="HEG99" s="1"/>
      <c r="HEH99" s="1"/>
      <c r="HEI99" s="1"/>
      <c r="HEJ99" s="1"/>
      <c r="HEK99" s="1"/>
      <c r="HEL99" s="1"/>
      <c r="HEM99" s="1"/>
      <c r="HEN99" s="1"/>
      <c r="HEO99" s="1"/>
      <c r="HEP99" s="1"/>
      <c r="HEQ99" s="1"/>
      <c r="HER99" s="1"/>
      <c r="HES99" s="1"/>
      <c r="HET99" s="1"/>
      <c r="HEU99" s="1"/>
      <c r="HEV99" s="1"/>
      <c r="HEW99" s="1"/>
      <c r="HEX99" s="1"/>
      <c r="HEY99" s="1"/>
      <c r="HEZ99" s="1"/>
      <c r="HFA99" s="1"/>
      <c r="HFB99" s="1"/>
      <c r="HFC99" s="1"/>
      <c r="HFD99" s="1"/>
      <c r="HFE99" s="1"/>
      <c r="HFF99" s="1"/>
      <c r="HFG99" s="1"/>
      <c r="HFH99" s="1"/>
      <c r="HFI99" s="1"/>
      <c r="HFJ99" s="1"/>
      <c r="HFK99" s="1"/>
      <c r="HFL99" s="1"/>
      <c r="HFM99" s="1"/>
      <c r="HFN99" s="1"/>
      <c r="HFO99" s="1"/>
      <c r="HFP99" s="1"/>
      <c r="HFQ99" s="1"/>
      <c r="HFR99" s="1"/>
      <c r="HFS99" s="1"/>
      <c r="HFT99" s="1"/>
      <c r="HFU99" s="1"/>
      <c r="HFV99" s="1"/>
      <c r="HFW99" s="1"/>
      <c r="HFX99" s="1"/>
      <c r="HFY99" s="1"/>
      <c r="HFZ99" s="1"/>
      <c r="HGA99" s="1"/>
      <c r="HGB99" s="1"/>
      <c r="HGC99" s="1"/>
      <c r="HGD99" s="1"/>
      <c r="HGE99" s="1"/>
      <c r="HGF99" s="1"/>
      <c r="HGG99" s="1"/>
      <c r="HGH99" s="1"/>
      <c r="HGI99" s="1"/>
      <c r="HGJ99" s="1"/>
      <c r="HGK99" s="1"/>
      <c r="HGL99" s="1"/>
      <c r="HGM99" s="1"/>
      <c r="HGN99" s="1"/>
      <c r="HGO99" s="1"/>
      <c r="HGP99" s="1"/>
      <c r="HGQ99" s="1"/>
      <c r="HGR99" s="1"/>
      <c r="HGS99" s="1"/>
      <c r="HGT99" s="1"/>
      <c r="HGU99" s="1"/>
      <c r="HGV99" s="1"/>
      <c r="HGW99" s="1"/>
      <c r="HGX99" s="1"/>
      <c r="HGY99" s="1"/>
      <c r="HGZ99" s="1"/>
      <c r="HHA99" s="1"/>
      <c r="HHB99" s="1"/>
      <c r="HHC99" s="1"/>
      <c r="HHD99" s="1"/>
      <c r="HHE99" s="1"/>
      <c r="HHF99" s="1"/>
      <c r="HHG99" s="1"/>
      <c r="HHH99" s="1"/>
      <c r="HHI99" s="1"/>
      <c r="HHJ99" s="1"/>
      <c r="HHK99" s="1"/>
      <c r="HHL99" s="1"/>
      <c r="HHM99" s="1"/>
      <c r="HHN99" s="1"/>
      <c r="HHO99" s="1"/>
      <c r="HHP99" s="1"/>
      <c r="HHQ99" s="1"/>
      <c r="HHR99" s="1"/>
      <c r="HHS99" s="1"/>
      <c r="HHT99" s="1"/>
      <c r="HHU99" s="1"/>
      <c r="HHV99" s="1"/>
      <c r="HHW99" s="1"/>
      <c r="HHX99" s="1"/>
      <c r="HHY99" s="1"/>
      <c r="HHZ99" s="1"/>
      <c r="HIA99" s="1"/>
      <c r="HIB99" s="1"/>
      <c r="HIC99" s="1"/>
      <c r="HID99" s="1"/>
      <c r="HIE99" s="1"/>
      <c r="HIF99" s="1"/>
      <c r="HIG99" s="1"/>
      <c r="HIH99" s="1"/>
      <c r="HII99" s="1"/>
      <c r="HIJ99" s="1"/>
      <c r="HIK99" s="1"/>
      <c r="HIL99" s="1"/>
      <c r="HIM99" s="1"/>
      <c r="HIN99" s="1"/>
      <c r="HIO99" s="1"/>
      <c r="HIP99" s="1"/>
      <c r="HIQ99" s="1"/>
      <c r="HIR99" s="1"/>
      <c r="HIS99" s="1"/>
      <c r="HIT99" s="1"/>
      <c r="HIU99" s="1"/>
      <c r="HIV99" s="1"/>
      <c r="HIW99" s="1"/>
      <c r="HIX99" s="1"/>
      <c r="HIY99" s="1"/>
      <c r="HIZ99" s="1"/>
      <c r="HJA99" s="1"/>
      <c r="HJB99" s="1"/>
      <c r="HJC99" s="1"/>
      <c r="HJD99" s="1"/>
      <c r="HJE99" s="1"/>
      <c r="HJF99" s="1"/>
      <c r="HJG99" s="1"/>
      <c r="HJH99" s="1"/>
      <c r="HJI99" s="1"/>
      <c r="HJJ99" s="1"/>
      <c r="HJK99" s="1"/>
      <c r="HJL99" s="1"/>
      <c r="HJM99" s="1"/>
      <c r="HJN99" s="1"/>
      <c r="HJO99" s="1"/>
      <c r="HJP99" s="1"/>
      <c r="HJQ99" s="1"/>
      <c r="HJR99" s="1"/>
      <c r="HJS99" s="1"/>
      <c r="HJT99" s="1"/>
      <c r="HJU99" s="1"/>
      <c r="HJV99" s="1"/>
      <c r="HJW99" s="1"/>
      <c r="HJX99" s="1"/>
      <c r="HJY99" s="1"/>
      <c r="HJZ99" s="1"/>
      <c r="HKA99" s="1"/>
      <c r="HKB99" s="1"/>
      <c r="HKC99" s="1"/>
      <c r="HKD99" s="1"/>
      <c r="HKE99" s="1"/>
      <c r="HKF99" s="1"/>
      <c r="HKG99" s="1"/>
      <c r="HKH99" s="1"/>
      <c r="HKI99" s="1"/>
      <c r="HKJ99" s="1"/>
      <c r="HKK99" s="1"/>
      <c r="HKL99" s="1"/>
      <c r="HKM99" s="1"/>
      <c r="HKN99" s="1"/>
      <c r="HKO99" s="1"/>
      <c r="HKP99" s="1"/>
      <c r="HKQ99" s="1"/>
      <c r="HKR99" s="1"/>
      <c r="HKS99" s="1"/>
      <c r="HKT99" s="1"/>
      <c r="HKU99" s="1"/>
      <c r="HKV99" s="1"/>
      <c r="HKW99" s="1"/>
      <c r="HKX99" s="1"/>
      <c r="HKY99" s="1"/>
      <c r="HKZ99" s="1"/>
      <c r="HLA99" s="1"/>
      <c r="HLB99" s="1"/>
      <c r="HLC99" s="1"/>
      <c r="HLD99" s="1"/>
      <c r="HLE99" s="1"/>
      <c r="HLF99" s="1"/>
      <c r="HLG99" s="1"/>
      <c r="HLH99" s="1"/>
      <c r="HLI99" s="1"/>
      <c r="HLJ99" s="1"/>
      <c r="HLK99" s="1"/>
      <c r="HLL99" s="1"/>
      <c r="HLM99" s="1"/>
      <c r="HLN99" s="1"/>
      <c r="HLO99" s="1"/>
      <c r="HLP99" s="1"/>
      <c r="HLQ99" s="1"/>
      <c r="HLR99" s="1"/>
      <c r="HLS99" s="1"/>
      <c r="HLT99" s="1"/>
      <c r="HLU99" s="1"/>
      <c r="HLV99" s="1"/>
      <c r="HLW99" s="1"/>
      <c r="HLX99" s="1"/>
      <c r="HLY99" s="1"/>
      <c r="HLZ99" s="1"/>
      <c r="HMA99" s="1"/>
      <c r="HMB99" s="1"/>
      <c r="HMC99" s="1"/>
      <c r="HMD99" s="1"/>
      <c r="HME99" s="1"/>
      <c r="HMF99" s="1"/>
      <c r="HMG99" s="1"/>
      <c r="HMH99" s="1"/>
      <c r="HMI99" s="1"/>
      <c r="HMJ99" s="1"/>
      <c r="HMK99" s="1"/>
      <c r="HML99" s="1"/>
      <c r="HMM99" s="1"/>
      <c r="HMN99" s="1"/>
      <c r="HMO99" s="1"/>
      <c r="HMP99" s="1"/>
      <c r="HMQ99" s="1"/>
      <c r="HMR99" s="1"/>
      <c r="HMS99" s="1"/>
      <c r="HMT99" s="1"/>
      <c r="HMU99" s="1"/>
      <c r="HMV99" s="1"/>
      <c r="HMW99" s="1"/>
      <c r="HMX99" s="1"/>
      <c r="HMY99" s="1"/>
      <c r="HMZ99" s="1"/>
      <c r="HNA99" s="1"/>
      <c r="HNB99" s="1"/>
      <c r="HNC99" s="1"/>
      <c r="HND99" s="1"/>
      <c r="HNE99" s="1"/>
      <c r="HNF99" s="1"/>
      <c r="HNG99" s="1"/>
      <c r="HNH99" s="1"/>
      <c r="HNI99" s="1"/>
      <c r="HNJ99" s="1"/>
      <c r="HNK99" s="1"/>
      <c r="HNL99" s="1"/>
      <c r="HNM99" s="1"/>
      <c r="HNN99" s="1"/>
      <c r="HNO99" s="1"/>
      <c r="HNP99" s="1"/>
      <c r="HNQ99" s="1"/>
      <c r="HNR99" s="1"/>
      <c r="HNS99" s="1"/>
      <c r="HNT99" s="1"/>
      <c r="HNU99" s="1"/>
      <c r="HNV99" s="1"/>
      <c r="HNW99" s="1"/>
      <c r="HNX99" s="1"/>
      <c r="HNY99" s="1"/>
      <c r="HNZ99" s="1"/>
      <c r="HOA99" s="1"/>
      <c r="HOB99" s="1"/>
      <c r="HOC99" s="1"/>
      <c r="HOD99" s="1"/>
      <c r="HOE99" s="1"/>
      <c r="HOF99" s="1"/>
      <c r="HOG99" s="1"/>
      <c r="HOH99" s="1"/>
      <c r="HOI99" s="1"/>
      <c r="HOJ99" s="1"/>
      <c r="HOK99" s="1"/>
      <c r="HOL99" s="1"/>
      <c r="HOM99" s="1"/>
      <c r="HON99" s="1"/>
      <c r="HOO99" s="1"/>
      <c r="HOP99" s="1"/>
      <c r="HOQ99" s="1"/>
      <c r="HOR99" s="1"/>
      <c r="HOS99" s="1"/>
      <c r="HOT99" s="1"/>
      <c r="HOU99" s="1"/>
      <c r="HOV99" s="1"/>
      <c r="HOW99" s="1"/>
      <c r="HOX99" s="1"/>
      <c r="HOY99" s="1"/>
      <c r="HOZ99" s="1"/>
      <c r="HPA99" s="1"/>
      <c r="HPB99" s="1"/>
      <c r="HPC99" s="1"/>
      <c r="HPD99" s="1"/>
      <c r="HPE99" s="1"/>
      <c r="HPF99" s="1"/>
      <c r="HPG99" s="1"/>
      <c r="HPH99" s="1"/>
      <c r="HPI99" s="1"/>
      <c r="HPJ99" s="1"/>
      <c r="HPK99" s="1"/>
      <c r="HPL99" s="1"/>
      <c r="HPM99" s="1"/>
      <c r="HPN99" s="1"/>
      <c r="HPO99" s="1"/>
      <c r="HPP99" s="1"/>
      <c r="HPQ99" s="1"/>
      <c r="HPR99" s="1"/>
      <c r="HPS99" s="1"/>
      <c r="HPT99" s="1"/>
      <c r="HPU99" s="1"/>
      <c r="HPV99" s="1"/>
      <c r="HPW99" s="1"/>
      <c r="HPX99" s="1"/>
      <c r="HPY99" s="1"/>
      <c r="HPZ99" s="1"/>
      <c r="HQA99" s="1"/>
      <c r="HQB99" s="1"/>
      <c r="HQC99" s="1"/>
      <c r="HQD99" s="1"/>
      <c r="HQE99" s="1"/>
      <c r="HQF99" s="1"/>
      <c r="HQG99" s="1"/>
      <c r="HQH99" s="1"/>
      <c r="HQI99" s="1"/>
      <c r="HQJ99" s="1"/>
      <c r="HQK99" s="1"/>
      <c r="HQL99" s="1"/>
      <c r="HQM99" s="1"/>
      <c r="HQN99" s="1"/>
      <c r="HQO99" s="1"/>
      <c r="HQP99" s="1"/>
      <c r="HQQ99" s="1"/>
      <c r="HQR99" s="1"/>
      <c r="HQS99" s="1"/>
      <c r="HQT99" s="1"/>
      <c r="HQU99" s="1"/>
      <c r="HQV99" s="1"/>
      <c r="HQW99" s="1"/>
      <c r="HQX99" s="1"/>
      <c r="HQY99" s="1"/>
      <c r="HQZ99" s="1"/>
      <c r="HRA99" s="1"/>
      <c r="HRB99" s="1"/>
      <c r="HRC99" s="1"/>
      <c r="HRD99" s="1"/>
      <c r="HRE99" s="1"/>
      <c r="HRF99" s="1"/>
      <c r="HRG99" s="1"/>
      <c r="HRH99" s="1"/>
      <c r="HRI99" s="1"/>
      <c r="HRJ99" s="1"/>
      <c r="HRK99" s="1"/>
      <c r="HRL99" s="1"/>
      <c r="HRM99" s="1"/>
      <c r="HRN99" s="1"/>
      <c r="HRO99" s="1"/>
      <c r="HRP99" s="1"/>
      <c r="HRQ99" s="1"/>
      <c r="HRR99" s="1"/>
      <c r="HRS99" s="1"/>
      <c r="HRT99" s="1"/>
      <c r="HRU99" s="1"/>
      <c r="HRV99" s="1"/>
      <c r="HRW99" s="1"/>
      <c r="HRX99" s="1"/>
      <c r="HRY99" s="1"/>
      <c r="HRZ99" s="1"/>
      <c r="HSA99" s="1"/>
      <c r="HSB99" s="1"/>
      <c r="HSC99" s="1"/>
      <c r="HSD99" s="1"/>
      <c r="HSE99" s="1"/>
      <c r="HSF99" s="1"/>
      <c r="HSG99" s="1"/>
      <c r="HSH99" s="1"/>
      <c r="HSI99" s="1"/>
      <c r="HSJ99" s="1"/>
      <c r="HSK99" s="1"/>
      <c r="HSL99" s="1"/>
      <c r="HSM99" s="1"/>
      <c r="HSN99" s="1"/>
      <c r="HSO99" s="1"/>
      <c r="HSP99" s="1"/>
      <c r="HSQ99" s="1"/>
      <c r="HSR99" s="1"/>
      <c r="HSS99" s="1"/>
      <c r="HST99" s="1"/>
      <c r="HSU99" s="1"/>
      <c r="HSV99" s="1"/>
      <c r="HSW99" s="1"/>
      <c r="HSX99" s="1"/>
      <c r="HSY99" s="1"/>
      <c r="HSZ99" s="1"/>
      <c r="HTA99" s="1"/>
      <c r="HTB99" s="1"/>
      <c r="HTC99" s="1"/>
      <c r="HTD99" s="1"/>
      <c r="HTE99" s="1"/>
      <c r="HTF99" s="1"/>
      <c r="HTG99" s="1"/>
      <c r="HTH99" s="1"/>
      <c r="HTI99" s="1"/>
      <c r="HTJ99" s="1"/>
      <c r="HTK99" s="1"/>
      <c r="HTL99" s="1"/>
      <c r="HTM99" s="1"/>
      <c r="HTN99" s="1"/>
      <c r="HTO99" s="1"/>
      <c r="HTP99" s="1"/>
      <c r="HTQ99" s="1"/>
      <c r="HTR99" s="1"/>
      <c r="HTS99" s="1"/>
      <c r="HTT99" s="1"/>
      <c r="HTU99" s="1"/>
      <c r="HTV99" s="1"/>
      <c r="HTW99" s="1"/>
      <c r="HTX99" s="1"/>
      <c r="HTY99" s="1"/>
      <c r="HTZ99" s="1"/>
      <c r="HUA99" s="1"/>
      <c r="HUB99" s="1"/>
      <c r="HUC99" s="1"/>
      <c r="HUD99" s="1"/>
      <c r="HUE99" s="1"/>
      <c r="HUF99" s="1"/>
      <c r="HUG99" s="1"/>
      <c r="HUH99" s="1"/>
      <c r="HUI99" s="1"/>
      <c r="HUJ99" s="1"/>
      <c r="HUK99" s="1"/>
      <c r="HUL99" s="1"/>
      <c r="HUM99" s="1"/>
      <c r="HUN99" s="1"/>
      <c r="HUO99" s="1"/>
      <c r="HUP99" s="1"/>
      <c r="HUQ99" s="1"/>
      <c r="HUR99" s="1"/>
      <c r="HUS99" s="1"/>
      <c r="HUT99" s="1"/>
      <c r="HUU99" s="1"/>
      <c r="HUV99" s="1"/>
      <c r="HUW99" s="1"/>
      <c r="HUX99" s="1"/>
      <c r="HUY99" s="1"/>
      <c r="HUZ99" s="1"/>
      <c r="HVA99" s="1"/>
      <c r="HVB99" s="1"/>
      <c r="HVC99" s="1"/>
      <c r="HVD99" s="1"/>
      <c r="HVE99" s="1"/>
      <c r="HVF99" s="1"/>
      <c r="HVG99" s="1"/>
      <c r="HVH99" s="1"/>
      <c r="HVI99" s="1"/>
      <c r="HVJ99" s="1"/>
      <c r="HVK99" s="1"/>
      <c r="HVL99" s="1"/>
      <c r="HVM99" s="1"/>
      <c r="HVN99" s="1"/>
      <c r="HVO99" s="1"/>
      <c r="HVP99" s="1"/>
      <c r="HVQ99" s="1"/>
      <c r="HVR99" s="1"/>
      <c r="HVS99" s="1"/>
      <c r="HVT99" s="1"/>
      <c r="HVU99" s="1"/>
      <c r="HVV99" s="1"/>
      <c r="HVW99" s="1"/>
      <c r="HVX99" s="1"/>
      <c r="HVY99" s="1"/>
      <c r="HVZ99" s="1"/>
      <c r="HWA99" s="1"/>
      <c r="HWB99" s="1"/>
      <c r="HWC99" s="1"/>
      <c r="HWD99" s="1"/>
      <c r="HWE99" s="1"/>
      <c r="HWF99" s="1"/>
      <c r="HWG99" s="1"/>
      <c r="HWH99" s="1"/>
      <c r="HWI99" s="1"/>
      <c r="HWJ99" s="1"/>
      <c r="HWK99" s="1"/>
      <c r="HWL99" s="1"/>
      <c r="HWM99" s="1"/>
      <c r="HWN99" s="1"/>
      <c r="HWO99" s="1"/>
      <c r="HWP99" s="1"/>
      <c r="HWQ99" s="1"/>
      <c r="HWR99" s="1"/>
      <c r="HWS99" s="1"/>
      <c r="HWT99" s="1"/>
      <c r="HWU99" s="1"/>
      <c r="HWV99" s="1"/>
      <c r="HWW99" s="1"/>
      <c r="HWX99" s="1"/>
      <c r="HWY99" s="1"/>
      <c r="HWZ99" s="1"/>
      <c r="HXA99" s="1"/>
      <c r="HXB99" s="1"/>
      <c r="HXC99" s="1"/>
      <c r="HXD99" s="1"/>
      <c r="HXE99" s="1"/>
      <c r="HXF99" s="1"/>
      <c r="HXG99" s="1"/>
      <c r="HXH99" s="1"/>
      <c r="HXI99" s="1"/>
      <c r="HXJ99" s="1"/>
      <c r="HXK99" s="1"/>
      <c r="HXL99" s="1"/>
      <c r="HXM99" s="1"/>
      <c r="HXN99" s="1"/>
      <c r="HXO99" s="1"/>
      <c r="HXP99" s="1"/>
      <c r="HXQ99" s="1"/>
      <c r="HXR99" s="1"/>
      <c r="HXS99" s="1"/>
      <c r="HXT99" s="1"/>
      <c r="HXU99" s="1"/>
      <c r="HXV99" s="1"/>
      <c r="HXW99" s="1"/>
      <c r="HXX99" s="1"/>
      <c r="HXY99" s="1"/>
      <c r="HXZ99" s="1"/>
      <c r="HYA99" s="1"/>
      <c r="HYB99" s="1"/>
      <c r="HYC99" s="1"/>
      <c r="HYD99" s="1"/>
      <c r="HYE99" s="1"/>
      <c r="HYF99" s="1"/>
      <c r="HYG99" s="1"/>
      <c r="HYH99" s="1"/>
      <c r="HYI99" s="1"/>
      <c r="HYJ99" s="1"/>
      <c r="HYK99" s="1"/>
      <c r="HYL99" s="1"/>
      <c r="HYM99" s="1"/>
      <c r="HYN99" s="1"/>
      <c r="HYO99" s="1"/>
      <c r="HYP99" s="1"/>
      <c r="HYQ99" s="1"/>
      <c r="HYR99" s="1"/>
      <c r="HYS99" s="1"/>
      <c r="HYT99" s="1"/>
      <c r="HYU99" s="1"/>
      <c r="HYV99" s="1"/>
      <c r="HYW99" s="1"/>
      <c r="HYX99" s="1"/>
      <c r="HYY99" s="1"/>
      <c r="HYZ99" s="1"/>
      <c r="HZA99" s="1"/>
      <c r="HZB99" s="1"/>
      <c r="HZC99" s="1"/>
      <c r="HZD99" s="1"/>
      <c r="HZE99" s="1"/>
      <c r="HZF99" s="1"/>
      <c r="HZG99" s="1"/>
      <c r="HZH99" s="1"/>
      <c r="HZI99" s="1"/>
      <c r="HZJ99" s="1"/>
      <c r="HZK99" s="1"/>
      <c r="HZL99" s="1"/>
      <c r="HZM99" s="1"/>
      <c r="HZN99" s="1"/>
      <c r="HZO99" s="1"/>
      <c r="HZP99" s="1"/>
      <c r="HZQ99" s="1"/>
      <c r="HZR99" s="1"/>
      <c r="HZS99" s="1"/>
      <c r="HZT99" s="1"/>
      <c r="HZU99" s="1"/>
      <c r="HZV99" s="1"/>
      <c r="HZW99" s="1"/>
      <c r="HZX99" s="1"/>
      <c r="HZY99" s="1"/>
      <c r="HZZ99" s="1"/>
      <c r="IAA99" s="1"/>
      <c r="IAB99" s="1"/>
      <c r="IAC99" s="1"/>
      <c r="IAD99" s="1"/>
      <c r="IAE99" s="1"/>
      <c r="IAF99" s="1"/>
      <c r="IAG99" s="1"/>
      <c r="IAH99" s="1"/>
      <c r="IAI99" s="1"/>
      <c r="IAJ99" s="1"/>
      <c r="IAK99" s="1"/>
      <c r="IAL99" s="1"/>
      <c r="IAM99" s="1"/>
      <c r="IAN99" s="1"/>
      <c r="IAO99" s="1"/>
      <c r="IAP99" s="1"/>
      <c r="IAQ99" s="1"/>
      <c r="IAR99" s="1"/>
      <c r="IAS99" s="1"/>
      <c r="IAT99" s="1"/>
      <c r="IAU99" s="1"/>
      <c r="IAV99" s="1"/>
      <c r="IAW99" s="1"/>
      <c r="IAX99" s="1"/>
      <c r="IAY99" s="1"/>
      <c r="IAZ99" s="1"/>
      <c r="IBA99" s="1"/>
      <c r="IBB99" s="1"/>
      <c r="IBC99" s="1"/>
      <c r="IBD99" s="1"/>
      <c r="IBE99" s="1"/>
      <c r="IBF99" s="1"/>
      <c r="IBG99" s="1"/>
      <c r="IBH99" s="1"/>
      <c r="IBI99" s="1"/>
      <c r="IBJ99" s="1"/>
      <c r="IBK99" s="1"/>
      <c r="IBL99" s="1"/>
      <c r="IBM99" s="1"/>
      <c r="IBN99" s="1"/>
      <c r="IBO99" s="1"/>
      <c r="IBP99" s="1"/>
      <c r="IBQ99" s="1"/>
      <c r="IBR99" s="1"/>
      <c r="IBS99" s="1"/>
      <c r="IBT99" s="1"/>
      <c r="IBU99" s="1"/>
      <c r="IBV99" s="1"/>
      <c r="IBW99" s="1"/>
      <c r="IBX99" s="1"/>
      <c r="IBY99" s="1"/>
      <c r="IBZ99" s="1"/>
      <c r="ICA99" s="1"/>
      <c r="ICB99" s="1"/>
      <c r="ICC99" s="1"/>
      <c r="ICD99" s="1"/>
      <c r="ICE99" s="1"/>
      <c r="ICF99" s="1"/>
      <c r="ICG99" s="1"/>
      <c r="ICH99" s="1"/>
      <c r="ICI99" s="1"/>
      <c r="ICJ99" s="1"/>
      <c r="ICK99" s="1"/>
      <c r="ICL99" s="1"/>
      <c r="ICM99" s="1"/>
      <c r="ICN99" s="1"/>
      <c r="ICO99" s="1"/>
      <c r="ICP99" s="1"/>
      <c r="ICQ99" s="1"/>
      <c r="ICR99" s="1"/>
      <c r="ICS99" s="1"/>
      <c r="ICT99" s="1"/>
      <c r="ICU99" s="1"/>
      <c r="ICV99" s="1"/>
      <c r="ICW99" s="1"/>
      <c r="ICX99" s="1"/>
      <c r="ICY99" s="1"/>
      <c r="ICZ99" s="1"/>
      <c r="IDA99" s="1"/>
      <c r="IDB99" s="1"/>
      <c r="IDC99" s="1"/>
      <c r="IDD99" s="1"/>
      <c r="IDE99" s="1"/>
      <c r="IDF99" s="1"/>
      <c r="IDG99" s="1"/>
      <c r="IDH99" s="1"/>
      <c r="IDI99" s="1"/>
      <c r="IDJ99" s="1"/>
      <c r="IDK99" s="1"/>
      <c r="IDL99" s="1"/>
      <c r="IDM99" s="1"/>
      <c r="IDN99" s="1"/>
      <c r="IDO99" s="1"/>
      <c r="IDP99" s="1"/>
      <c r="IDQ99" s="1"/>
      <c r="IDR99" s="1"/>
      <c r="IDS99" s="1"/>
      <c r="IDT99" s="1"/>
      <c r="IDU99" s="1"/>
      <c r="IDV99" s="1"/>
      <c r="IDW99" s="1"/>
      <c r="IDX99" s="1"/>
      <c r="IDY99" s="1"/>
      <c r="IDZ99" s="1"/>
      <c r="IEA99" s="1"/>
      <c r="IEB99" s="1"/>
      <c r="IEC99" s="1"/>
      <c r="IED99" s="1"/>
      <c r="IEE99" s="1"/>
      <c r="IEF99" s="1"/>
      <c r="IEG99" s="1"/>
      <c r="IEH99" s="1"/>
      <c r="IEI99" s="1"/>
      <c r="IEJ99" s="1"/>
      <c r="IEK99" s="1"/>
      <c r="IEL99" s="1"/>
      <c r="IEM99" s="1"/>
      <c r="IEN99" s="1"/>
      <c r="IEO99" s="1"/>
      <c r="IEP99" s="1"/>
      <c r="IEQ99" s="1"/>
      <c r="IER99" s="1"/>
      <c r="IES99" s="1"/>
      <c r="IET99" s="1"/>
      <c r="IEU99" s="1"/>
      <c r="IEV99" s="1"/>
      <c r="IEW99" s="1"/>
      <c r="IEX99" s="1"/>
      <c r="IEY99" s="1"/>
      <c r="IEZ99" s="1"/>
      <c r="IFA99" s="1"/>
      <c r="IFB99" s="1"/>
      <c r="IFC99" s="1"/>
      <c r="IFD99" s="1"/>
      <c r="IFE99" s="1"/>
      <c r="IFF99" s="1"/>
      <c r="IFG99" s="1"/>
      <c r="IFH99" s="1"/>
      <c r="IFI99" s="1"/>
      <c r="IFJ99" s="1"/>
      <c r="IFK99" s="1"/>
      <c r="IFL99" s="1"/>
      <c r="IFM99" s="1"/>
      <c r="IFN99" s="1"/>
      <c r="IFO99" s="1"/>
      <c r="IFP99" s="1"/>
      <c r="IFQ99" s="1"/>
      <c r="IFR99" s="1"/>
      <c r="IFS99" s="1"/>
      <c r="IFT99" s="1"/>
      <c r="IFU99" s="1"/>
      <c r="IFV99" s="1"/>
      <c r="IFW99" s="1"/>
      <c r="IFX99" s="1"/>
      <c r="IFY99" s="1"/>
      <c r="IFZ99" s="1"/>
      <c r="IGA99" s="1"/>
      <c r="IGB99" s="1"/>
      <c r="IGC99" s="1"/>
      <c r="IGD99" s="1"/>
      <c r="IGE99" s="1"/>
      <c r="IGF99" s="1"/>
      <c r="IGG99" s="1"/>
      <c r="IGH99" s="1"/>
      <c r="IGI99" s="1"/>
      <c r="IGJ99" s="1"/>
      <c r="IGK99" s="1"/>
      <c r="IGL99" s="1"/>
      <c r="IGM99" s="1"/>
      <c r="IGN99" s="1"/>
      <c r="IGO99" s="1"/>
      <c r="IGP99" s="1"/>
      <c r="IGQ99" s="1"/>
      <c r="IGR99" s="1"/>
      <c r="IGS99" s="1"/>
      <c r="IGT99" s="1"/>
      <c r="IGU99" s="1"/>
      <c r="IGV99" s="1"/>
      <c r="IGW99" s="1"/>
      <c r="IGX99" s="1"/>
      <c r="IGY99" s="1"/>
      <c r="IGZ99" s="1"/>
      <c r="IHA99" s="1"/>
      <c r="IHB99" s="1"/>
      <c r="IHC99" s="1"/>
      <c r="IHD99" s="1"/>
      <c r="IHE99" s="1"/>
      <c r="IHF99" s="1"/>
      <c r="IHG99" s="1"/>
      <c r="IHH99" s="1"/>
      <c r="IHI99" s="1"/>
      <c r="IHJ99" s="1"/>
      <c r="IHK99" s="1"/>
      <c r="IHL99" s="1"/>
      <c r="IHM99" s="1"/>
      <c r="IHN99" s="1"/>
      <c r="IHO99" s="1"/>
      <c r="IHP99" s="1"/>
      <c r="IHQ99" s="1"/>
      <c r="IHR99" s="1"/>
      <c r="IHS99" s="1"/>
      <c r="IHT99" s="1"/>
      <c r="IHU99" s="1"/>
      <c r="IHV99" s="1"/>
      <c r="IHW99" s="1"/>
      <c r="IHX99" s="1"/>
      <c r="IHY99" s="1"/>
      <c r="IHZ99" s="1"/>
      <c r="IIA99" s="1"/>
      <c r="IIB99" s="1"/>
      <c r="IIC99" s="1"/>
      <c r="IID99" s="1"/>
      <c r="IIE99" s="1"/>
      <c r="IIF99" s="1"/>
      <c r="IIG99" s="1"/>
      <c r="IIH99" s="1"/>
      <c r="III99" s="1"/>
      <c r="IIJ99" s="1"/>
      <c r="IIK99" s="1"/>
      <c r="IIL99" s="1"/>
      <c r="IIM99" s="1"/>
      <c r="IIN99" s="1"/>
      <c r="IIO99" s="1"/>
      <c r="IIP99" s="1"/>
      <c r="IIQ99" s="1"/>
      <c r="IIR99" s="1"/>
      <c r="IIS99" s="1"/>
      <c r="IIT99" s="1"/>
      <c r="IIU99" s="1"/>
      <c r="IIV99" s="1"/>
      <c r="IIW99" s="1"/>
      <c r="IIX99" s="1"/>
      <c r="IIY99" s="1"/>
      <c r="IIZ99" s="1"/>
      <c r="IJA99" s="1"/>
      <c r="IJB99" s="1"/>
      <c r="IJC99" s="1"/>
      <c r="IJD99" s="1"/>
      <c r="IJE99" s="1"/>
      <c r="IJF99" s="1"/>
      <c r="IJG99" s="1"/>
      <c r="IJH99" s="1"/>
      <c r="IJI99" s="1"/>
      <c r="IJJ99" s="1"/>
      <c r="IJK99" s="1"/>
      <c r="IJL99" s="1"/>
      <c r="IJM99" s="1"/>
      <c r="IJN99" s="1"/>
      <c r="IJO99" s="1"/>
      <c r="IJP99" s="1"/>
      <c r="IJQ99" s="1"/>
      <c r="IJR99" s="1"/>
      <c r="IJS99" s="1"/>
      <c r="IJT99" s="1"/>
      <c r="IJU99" s="1"/>
      <c r="IJV99" s="1"/>
      <c r="IJW99" s="1"/>
      <c r="IJX99" s="1"/>
      <c r="IJY99" s="1"/>
      <c r="IJZ99" s="1"/>
      <c r="IKA99" s="1"/>
      <c r="IKB99" s="1"/>
      <c r="IKC99" s="1"/>
      <c r="IKD99" s="1"/>
      <c r="IKE99" s="1"/>
      <c r="IKF99" s="1"/>
      <c r="IKG99" s="1"/>
      <c r="IKH99" s="1"/>
      <c r="IKI99" s="1"/>
      <c r="IKJ99" s="1"/>
      <c r="IKK99" s="1"/>
      <c r="IKL99" s="1"/>
      <c r="IKM99" s="1"/>
      <c r="IKN99" s="1"/>
      <c r="IKO99" s="1"/>
      <c r="IKP99" s="1"/>
      <c r="IKQ99" s="1"/>
      <c r="IKR99" s="1"/>
      <c r="IKS99" s="1"/>
      <c r="IKT99" s="1"/>
      <c r="IKU99" s="1"/>
      <c r="IKV99" s="1"/>
      <c r="IKW99" s="1"/>
      <c r="IKX99" s="1"/>
      <c r="IKY99" s="1"/>
      <c r="IKZ99" s="1"/>
      <c r="ILA99" s="1"/>
      <c r="ILB99" s="1"/>
      <c r="ILC99" s="1"/>
      <c r="ILD99" s="1"/>
      <c r="ILE99" s="1"/>
      <c r="ILF99" s="1"/>
      <c r="ILG99" s="1"/>
      <c r="ILH99" s="1"/>
      <c r="ILI99" s="1"/>
      <c r="ILJ99" s="1"/>
      <c r="ILK99" s="1"/>
      <c r="ILL99" s="1"/>
      <c r="ILM99" s="1"/>
      <c r="ILN99" s="1"/>
      <c r="ILO99" s="1"/>
      <c r="ILP99" s="1"/>
      <c r="ILQ99" s="1"/>
      <c r="ILR99" s="1"/>
      <c r="ILS99" s="1"/>
      <c r="ILT99" s="1"/>
      <c r="ILU99" s="1"/>
      <c r="ILV99" s="1"/>
      <c r="ILW99" s="1"/>
      <c r="ILX99" s="1"/>
      <c r="ILY99" s="1"/>
      <c r="ILZ99" s="1"/>
      <c r="IMA99" s="1"/>
      <c r="IMB99" s="1"/>
      <c r="IMC99" s="1"/>
      <c r="IMD99" s="1"/>
      <c r="IME99" s="1"/>
      <c r="IMF99" s="1"/>
      <c r="IMG99" s="1"/>
      <c r="IMH99" s="1"/>
      <c r="IMI99" s="1"/>
      <c r="IMJ99" s="1"/>
      <c r="IMK99" s="1"/>
      <c r="IML99" s="1"/>
      <c r="IMM99" s="1"/>
      <c r="IMN99" s="1"/>
      <c r="IMO99" s="1"/>
      <c r="IMP99" s="1"/>
      <c r="IMQ99" s="1"/>
      <c r="IMR99" s="1"/>
      <c r="IMS99" s="1"/>
      <c r="IMT99" s="1"/>
      <c r="IMU99" s="1"/>
      <c r="IMV99" s="1"/>
      <c r="IMW99" s="1"/>
      <c r="IMX99" s="1"/>
      <c r="IMY99" s="1"/>
      <c r="IMZ99" s="1"/>
      <c r="INA99" s="1"/>
      <c r="INB99" s="1"/>
      <c r="INC99" s="1"/>
      <c r="IND99" s="1"/>
      <c r="INE99" s="1"/>
      <c r="INF99" s="1"/>
      <c r="ING99" s="1"/>
      <c r="INH99" s="1"/>
      <c r="INI99" s="1"/>
      <c r="INJ99" s="1"/>
      <c r="INK99" s="1"/>
      <c r="INL99" s="1"/>
      <c r="INM99" s="1"/>
      <c r="INN99" s="1"/>
      <c r="INO99" s="1"/>
      <c r="INP99" s="1"/>
      <c r="INQ99" s="1"/>
      <c r="INR99" s="1"/>
      <c r="INS99" s="1"/>
      <c r="INT99" s="1"/>
      <c r="INU99" s="1"/>
      <c r="INV99" s="1"/>
      <c r="INW99" s="1"/>
      <c r="INX99" s="1"/>
      <c r="INY99" s="1"/>
      <c r="INZ99" s="1"/>
      <c r="IOA99" s="1"/>
      <c r="IOB99" s="1"/>
      <c r="IOC99" s="1"/>
      <c r="IOD99" s="1"/>
      <c r="IOE99" s="1"/>
      <c r="IOF99" s="1"/>
      <c r="IOG99" s="1"/>
      <c r="IOH99" s="1"/>
      <c r="IOI99" s="1"/>
      <c r="IOJ99" s="1"/>
      <c r="IOK99" s="1"/>
      <c r="IOL99" s="1"/>
      <c r="IOM99" s="1"/>
      <c r="ION99" s="1"/>
      <c r="IOO99" s="1"/>
      <c r="IOP99" s="1"/>
      <c r="IOQ99" s="1"/>
      <c r="IOR99" s="1"/>
      <c r="IOS99" s="1"/>
      <c r="IOT99" s="1"/>
      <c r="IOU99" s="1"/>
      <c r="IOV99" s="1"/>
      <c r="IOW99" s="1"/>
      <c r="IOX99" s="1"/>
      <c r="IOY99" s="1"/>
      <c r="IOZ99" s="1"/>
      <c r="IPA99" s="1"/>
      <c r="IPB99" s="1"/>
      <c r="IPC99" s="1"/>
      <c r="IPD99" s="1"/>
      <c r="IPE99" s="1"/>
      <c r="IPF99" s="1"/>
      <c r="IPG99" s="1"/>
      <c r="IPH99" s="1"/>
      <c r="IPI99" s="1"/>
      <c r="IPJ99" s="1"/>
      <c r="IPK99" s="1"/>
      <c r="IPL99" s="1"/>
      <c r="IPM99" s="1"/>
      <c r="IPN99" s="1"/>
      <c r="IPO99" s="1"/>
      <c r="IPP99" s="1"/>
      <c r="IPQ99" s="1"/>
      <c r="IPR99" s="1"/>
      <c r="IPS99" s="1"/>
      <c r="IPT99" s="1"/>
      <c r="IPU99" s="1"/>
      <c r="IPV99" s="1"/>
      <c r="IPW99" s="1"/>
      <c r="IPX99" s="1"/>
      <c r="IPY99" s="1"/>
      <c r="IPZ99" s="1"/>
      <c r="IQA99" s="1"/>
      <c r="IQB99" s="1"/>
      <c r="IQC99" s="1"/>
      <c r="IQD99" s="1"/>
      <c r="IQE99" s="1"/>
      <c r="IQF99" s="1"/>
      <c r="IQG99" s="1"/>
      <c r="IQH99" s="1"/>
      <c r="IQI99" s="1"/>
      <c r="IQJ99" s="1"/>
      <c r="IQK99" s="1"/>
      <c r="IQL99" s="1"/>
      <c r="IQM99" s="1"/>
      <c r="IQN99" s="1"/>
      <c r="IQO99" s="1"/>
      <c r="IQP99" s="1"/>
      <c r="IQQ99" s="1"/>
      <c r="IQR99" s="1"/>
      <c r="IQS99" s="1"/>
      <c r="IQT99" s="1"/>
      <c r="IQU99" s="1"/>
      <c r="IQV99" s="1"/>
      <c r="IQW99" s="1"/>
      <c r="IQX99" s="1"/>
      <c r="IQY99" s="1"/>
      <c r="IQZ99" s="1"/>
      <c r="IRA99" s="1"/>
      <c r="IRB99" s="1"/>
      <c r="IRC99" s="1"/>
      <c r="IRD99" s="1"/>
      <c r="IRE99" s="1"/>
      <c r="IRF99" s="1"/>
      <c r="IRG99" s="1"/>
      <c r="IRH99" s="1"/>
      <c r="IRI99" s="1"/>
      <c r="IRJ99" s="1"/>
      <c r="IRK99" s="1"/>
      <c r="IRL99" s="1"/>
      <c r="IRM99" s="1"/>
      <c r="IRN99" s="1"/>
      <c r="IRO99" s="1"/>
      <c r="IRP99" s="1"/>
      <c r="IRQ99" s="1"/>
      <c r="IRR99" s="1"/>
      <c r="IRS99" s="1"/>
      <c r="IRT99" s="1"/>
      <c r="IRU99" s="1"/>
      <c r="IRV99" s="1"/>
      <c r="IRW99" s="1"/>
      <c r="IRX99" s="1"/>
      <c r="IRY99" s="1"/>
      <c r="IRZ99" s="1"/>
      <c r="ISA99" s="1"/>
      <c r="ISB99" s="1"/>
      <c r="ISC99" s="1"/>
      <c r="ISD99" s="1"/>
      <c r="ISE99" s="1"/>
      <c r="ISF99" s="1"/>
      <c r="ISG99" s="1"/>
      <c r="ISH99" s="1"/>
      <c r="ISI99" s="1"/>
      <c r="ISJ99" s="1"/>
      <c r="ISK99" s="1"/>
      <c r="ISL99" s="1"/>
      <c r="ISM99" s="1"/>
      <c r="ISN99" s="1"/>
      <c r="ISO99" s="1"/>
      <c r="ISP99" s="1"/>
      <c r="ISQ99" s="1"/>
      <c r="ISR99" s="1"/>
      <c r="ISS99" s="1"/>
      <c r="IST99" s="1"/>
      <c r="ISU99" s="1"/>
      <c r="ISV99" s="1"/>
      <c r="ISW99" s="1"/>
      <c r="ISX99" s="1"/>
      <c r="ISY99" s="1"/>
      <c r="ISZ99" s="1"/>
      <c r="ITA99" s="1"/>
      <c r="ITB99" s="1"/>
      <c r="ITC99" s="1"/>
      <c r="ITD99" s="1"/>
      <c r="ITE99" s="1"/>
      <c r="ITF99" s="1"/>
      <c r="ITG99" s="1"/>
      <c r="ITH99" s="1"/>
      <c r="ITI99" s="1"/>
      <c r="ITJ99" s="1"/>
      <c r="ITK99" s="1"/>
      <c r="ITL99" s="1"/>
      <c r="ITM99" s="1"/>
      <c r="ITN99" s="1"/>
      <c r="ITO99" s="1"/>
      <c r="ITP99" s="1"/>
      <c r="ITQ99" s="1"/>
      <c r="ITR99" s="1"/>
      <c r="ITS99" s="1"/>
      <c r="ITT99" s="1"/>
      <c r="ITU99" s="1"/>
      <c r="ITV99" s="1"/>
      <c r="ITW99" s="1"/>
      <c r="ITX99" s="1"/>
      <c r="ITY99" s="1"/>
      <c r="ITZ99" s="1"/>
      <c r="IUA99" s="1"/>
      <c r="IUB99" s="1"/>
      <c r="IUC99" s="1"/>
      <c r="IUD99" s="1"/>
      <c r="IUE99" s="1"/>
      <c r="IUF99" s="1"/>
      <c r="IUG99" s="1"/>
      <c r="IUH99" s="1"/>
      <c r="IUI99" s="1"/>
      <c r="IUJ99" s="1"/>
      <c r="IUK99" s="1"/>
      <c r="IUL99" s="1"/>
      <c r="IUM99" s="1"/>
      <c r="IUN99" s="1"/>
      <c r="IUO99" s="1"/>
      <c r="IUP99" s="1"/>
      <c r="IUQ99" s="1"/>
      <c r="IUR99" s="1"/>
      <c r="IUS99" s="1"/>
      <c r="IUT99" s="1"/>
      <c r="IUU99" s="1"/>
      <c r="IUV99" s="1"/>
      <c r="IUW99" s="1"/>
      <c r="IUX99" s="1"/>
      <c r="IUY99" s="1"/>
      <c r="IUZ99" s="1"/>
      <c r="IVA99" s="1"/>
      <c r="IVB99" s="1"/>
      <c r="IVC99" s="1"/>
      <c r="IVD99" s="1"/>
      <c r="IVE99" s="1"/>
      <c r="IVF99" s="1"/>
      <c r="IVG99" s="1"/>
      <c r="IVH99" s="1"/>
      <c r="IVI99" s="1"/>
      <c r="IVJ99" s="1"/>
      <c r="IVK99" s="1"/>
      <c r="IVL99" s="1"/>
      <c r="IVM99" s="1"/>
      <c r="IVN99" s="1"/>
      <c r="IVO99" s="1"/>
      <c r="IVP99" s="1"/>
      <c r="IVQ99" s="1"/>
      <c r="IVR99" s="1"/>
      <c r="IVS99" s="1"/>
      <c r="IVT99" s="1"/>
      <c r="IVU99" s="1"/>
      <c r="IVV99" s="1"/>
      <c r="IVW99" s="1"/>
      <c r="IVX99" s="1"/>
      <c r="IVY99" s="1"/>
      <c r="IVZ99" s="1"/>
      <c r="IWA99" s="1"/>
      <c r="IWB99" s="1"/>
      <c r="IWC99" s="1"/>
      <c r="IWD99" s="1"/>
      <c r="IWE99" s="1"/>
      <c r="IWF99" s="1"/>
      <c r="IWG99" s="1"/>
      <c r="IWH99" s="1"/>
      <c r="IWI99" s="1"/>
      <c r="IWJ99" s="1"/>
      <c r="IWK99" s="1"/>
      <c r="IWL99" s="1"/>
      <c r="IWM99" s="1"/>
      <c r="IWN99" s="1"/>
      <c r="IWO99" s="1"/>
      <c r="IWP99" s="1"/>
      <c r="IWQ99" s="1"/>
      <c r="IWR99" s="1"/>
      <c r="IWS99" s="1"/>
      <c r="IWT99" s="1"/>
      <c r="IWU99" s="1"/>
      <c r="IWV99" s="1"/>
      <c r="IWW99" s="1"/>
      <c r="IWX99" s="1"/>
      <c r="IWY99" s="1"/>
      <c r="IWZ99" s="1"/>
      <c r="IXA99" s="1"/>
      <c r="IXB99" s="1"/>
      <c r="IXC99" s="1"/>
      <c r="IXD99" s="1"/>
      <c r="IXE99" s="1"/>
      <c r="IXF99" s="1"/>
      <c r="IXG99" s="1"/>
      <c r="IXH99" s="1"/>
      <c r="IXI99" s="1"/>
      <c r="IXJ99" s="1"/>
      <c r="IXK99" s="1"/>
      <c r="IXL99" s="1"/>
      <c r="IXM99" s="1"/>
      <c r="IXN99" s="1"/>
      <c r="IXO99" s="1"/>
      <c r="IXP99" s="1"/>
      <c r="IXQ99" s="1"/>
      <c r="IXR99" s="1"/>
      <c r="IXS99" s="1"/>
      <c r="IXT99" s="1"/>
      <c r="IXU99" s="1"/>
      <c r="IXV99" s="1"/>
      <c r="IXW99" s="1"/>
      <c r="IXX99" s="1"/>
      <c r="IXY99" s="1"/>
      <c r="IXZ99" s="1"/>
      <c r="IYA99" s="1"/>
      <c r="IYB99" s="1"/>
      <c r="IYC99" s="1"/>
      <c r="IYD99" s="1"/>
      <c r="IYE99" s="1"/>
      <c r="IYF99" s="1"/>
      <c r="IYG99" s="1"/>
      <c r="IYH99" s="1"/>
      <c r="IYI99" s="1"/>
      <c r="IYJ99" s="1"/>
      <c r="IYK99" s="1"/>
      <c r="IYL99" s="1"/>
      <c r="IYM99" s="1"/>
      <c r="IYN99" s="1"/>
      <c r="IYO99" s="1"/>
      <c r="IYP99" s="1"/>
      <c r="IYQ99" s="1"/>
      <c r="IYR99" s="1"/>
      <c r="IYS99" s="1"/>
      <c r="IYT99" s="1"/>
      <c r="IYU99" s="1"/>
      <c r="IYV99" s="1"/>
      <c r="IYW99" s="1"/>
      <c r="IYX99" s="1"/>
      <c r="IYY99" s="1"/>
      <c r="IYZ99" s="1"/>
      <c r="IZA99" s="1"/>
      <c r="IZB99" s="1"/>
      <c r="IZC99" s="1"/>
      <c r="IZD99" s="1"/>
      <c r="IZE99" s="1"/>
      <c r="IZF99" s="1"/>
      <c r="IZG99" s="1"/>
      <c r="IZH99" s="1"/>
      <c r="IZI99" s="1"/>
      <c r="IZJ99" s="1"/>
      <c r="IZK99" s="1"/>
      <c r="IZL99" s="1"/>
      <c r="IZM99" s="1"/>
      <c r="IZN99" s="1"/>
      <c r="IZO99" s="1"/>
      <c r="IZP99" s="1"/>
      <c r="IZQ99" s="1"/>
      <c r="IZR99" s="1"/>
      <c r="IZS99" s="1"/>
      <c r="IZT99" s="1"/>
      <c r="IZU99" s="1"/>
      <c r="IZV99" s="1"/>
      <c r="IZW99" s="1"/>
      <c r="IZX99" s="1"/>
      <c r="IZY99" s="1"/>
      <c r="IZZ99" s="1"/>
      <c r="JAA99" s="1"/>
      <c r="JAB99" s="1"/>
      <c r="JAC99" s="1"/>
      <c r="JAD99" s="1"/>
      <c r="JAE99" s="1"/>
      <c r="JAF99" s="1"/>
      <c r="JAG99" s="1"/>
      <c r="JAH99" s="1"/>
      <c r="JAI99" s="1"/>
      <c r="JAJ99" s="1"/>
      <c r="JAK99" s="1"/>
      <c r="JAL99" s="1"/>
      <c r="JAM99" s="1"/>
      <c r="JAN99" s="1"/>
      <c r="JAO99" s="1"/>
      <c r="JAP99" s="1"/>
      <c r="JAQ99" s="1"/>
      <c r="JAR99" s="1"/>
      <c r="JAS99" s="1"/>
      <c r="JAT99" s="1"/>
      <c r="JAU99" s="1"/>
      <c r="JAV99" s="1"/>
      <c r="JAW99" s="1"/>
      <c r="JAX99" s="1"/>
      <c r="JAY99" s="1"/>
      <c r="JAZ99" s="1"/>
      <c r="JBA99" s="1"/>
      <c r="JBB99" s="1"/>
      <c r="JBC99" s="1"/>
      <c r="JBD99" s="1"/>
      <c r="JBE99" s="1"/>
      <c r="JBF99" s="1"/>
      <c r="JBG99" s="1"/>
      <c r="JBH99" s="1"/>
      <c r="JBI99" s="1"/>
      <c r="JBJ99" s="1"/>
      <c r="JBK99" s="1"/>
      <c r="JBL99" s="1"/>
      <c r="JBM99" s="1"/>
      <c r="JBN99" s="1"/>
      <c r="JBO99" s="1"/>
      <c r="JBP99" s="1"/>
      <c r="JBQ99" s="1"/>
      <c r="JBR99" s="1"/>
      <c r="JBS99" s="1"/>
      <c r="JBT99" s="1"/>
      <c r="JBU99" s="1"/>
      <c r="JBV99" s="1"/>
      <c r="JBW99" s="1"/>
      <c r="JBX99" s="1"/>
      <c r="JBY99" s="1"/>
      <c r="JBZ99" s="1"/>
      <c r="JCA99" s="1"/>
      <c r="JCB99" s="1"/>
      <c r="JCC99" s="1"/>
      <c r="JCD99" s="1"/>
      <c r="JCE99" s="1"/>
      <c r="JCF99" s="1"/>
      <c r="JCG99" s="1"/>
      <c r="JCH99" s="1"/>
      <c r="JCI99" s="1"/>
      <c r="JCJ99" s="1"/>
      <c r="JCK99" s="1"/>
      <c r="JCL99" s="1"/>
      <c r="JCM99" s="1"/>
      <c r="JCN99" s="1"/>
      <c r="JCO99" s="1"/>
      <c r="JCP99" s="1"/>
      <c r="JCQ99" s="1"/>
      <c r="JCR99" s="1"/>
      <c r="JCS99" s="1"/>
      <c r="JCT99" s="1"/>
      <c r="JCU99" s="1"/>
      <c r="JCV99" s="1"/>
      <c r="JCW99" s="1"/>
      <c r="JCX99" s="1"/>
      <c r="JCY99" s="1"/>
      <c r="JCZ99" s="1"/>
      <c r="JDA99" s="1"/>
      <c r="JDB99" s="1"/>
      <c r="JDC99" s="1"/>
      <c r="JDD99" s="1"/>
      <c r="JDE99" s="1"/>
      <c r="JDF99" s="1"/>
      <c r="JDG99" s="1"/>
      <c r="JDH99" s="1"/>
      <c r="JDI99" s="1"/>
      <c r="JDJ99" s="1"/>
      <c r="JDK99" s="1"/>
      <c r="JDL99" s="1"/>
      <c r="JDM99" s="1"/>
      <c r="JDN99" s="1"/>
      <c r="JDO99" s="1"/>
      <c r="JDP99" s="1"/>
      <c r="JDQ99" s="1"/>
      <c r="JDR99" s="1"/>
      <c r="JDS99" s="1"/>
      <c r="JDT99" s="1"/>
      <c r="JDU99" s="1"/>
      <c r="JDV99" s="1"/>
      <c r="JDW99" s="1"/>
      <c r="JDX99" s="1"/>
      <c r="JDY99" s="1"/>
      <c r="JDZ99" s="1"/>
      <c r="JEA99" s="1"/>
      <c r="JEB99" s="1"/>
      <c r="JEC99" s="1"/>
      <c r="JED99" s="1"/>
      <c r="JEE99" s="1"/>
      <c r="JEF99" s="1"/>
      <c r="JEG99" s="1"/>
      <c r="JEH99" s="1"/>
      <c r="JEI99" s="1"/>
      <c r="JEJ99" s="1"/>
      <c r="JEK99" s="1"/>
      <c r="JEL99" s="1"/>
      <c r="JEM99" s="1"/>
      <c r="JEN99" s="1"/>
      <c r="JEO99" s="1"/>
      <c r="JEP99" s="1"/>
      <c r="JEQ99" s="1"/>
      <c r="JER99" s="1"/>
      <c r="JES99" s="1"/>
      <c r="JET99" s="1"/>
      <c r="JEU99" s="1"/>
      <c r="JEV99" s="1"/>
      <c r="JEW99" s="1"/>
      <c r="JEX99" s="1"/>
      <c r="JEY99" s="1"/>
      <c r="JEZ99" s="1"/>
      <c r="JFA99" s="1"/>
      <c r="JFB99" s="1"/>
      <c r="JFC99" s="1"/>
      <c r="JFD99" s="1"/>
      <c r="JFE99" s="1"/>
      <c r="JFF99" s="1"/>
      <c r="JFG99" s="1"/>
      <c r="JFH99" s="1"/>
      <c r="JFI99" s="1"/>
      <c r="JFJ99" s="1"/>
      <c r="JFK99" s="1"/>
      <c r="JFL99" s="1"/>
      <c r="JFM99" s="1"/>
      <c r="JFN99" s="1"/>
      <c r="JFO99" s="1"/>
      <c r="JFP99" s="1"/>
      <c r="JFQ99" s="1"/>
      <c r="JFR99" s="1"/>
      <c r="JFS99" s="1"/>
      <c r="JFT99" s="1"/>
      <c r="JFU99" s="1"/>
      <c r="JFV99" s="1"/>
      <c r="JFW99" s="1"/>
      <c r="JFX99" s="1"/>
      <c r="JFY99" s="1"/>
      <c r="JFZ99" s="1"/>
      <c r="JGA99" s="1"/>
      <c r="JGB99" s="1"/>
      <c r="JGC99" s="1"/>
      <c r="JGD99" s="1"/>
      <c r="JGE99" s="1"/>
      <c r="JGF99" s="1"/>
      <c r="JGG99" s="1"/>
      <c r="JGH99" s="1"/>
      <c r="JGI99" s="1"/>
      <c r="JGJ99" s="1"/>
      <c r="JGK99" s="1"/>
      <c r="JGL99" s="1"/>
      <c r="JGM99" s="1"/>
      <c r="JGN99" s="1"/>
      <c r="JGO99" s="1"/>
      <c r="JGP99" s="1"/>
      <c r="JGQ99" s="1"/>
      <c r="JGR99" s="1"/>
      <c r="JGS99" s="1"/>
      <c r="JGT99" s="1"/>
      <c r="JGU99" s="1"/>
      <c r="JGV99" s="1"/>
      <c r="JGW99" s="1"/>
      <c r="JGX99" s="1"/>
      <c r="JGY99" s="1"/>
      <c r="JGZ99" s="1"/>
      <c r="JHA99" s="1"/>
      <c r="JHB99" s="1"/>
      <c r="JHC99" s="1"/>
      <c r="JHD99" s="1"/>
      <c r="JHE99" s="1"/>
      <c r="JHF99" s="1"/>
      <c r="JHG99" s="1"/>
      <c r="JHH99" s="1"/>
      <c r="JHI99" s="1"/>
      <c r="JHJ99" s="1"/>
      <c r="JHK99" s="1"/>
      <c r="JHL99" s="1"/>
      <c r="JHM99" s="1"/>
      <c r="JHN99" s="1"/>
      <c r="JHO99" s="1"/>
      <c r="JHP99" s="1"/>
      <c r="JHQ99" s="1"/>
      <c r="JHR99" s="1"/>
      <c r="JHS99" s="1"/>
      <c r="JHT99" s="1"/>
      <c r="JHU99" s="1"/>
      <c r="JHV99" s="1"/>
      <c r="JHW99" s="1"/>
      <c r="JHX99" s="1"/>
      <c r="JHY99" s="1"/>
      <c r="JHZ99" s="1"/>
      <c r="JIA99" s="1"/>
      <c r="JIB99" s="1"/>
      <c r="JIC99" s="1"/>
      <c r="JID99" s="1"/>
      <c r="JIE99" s="1"/>
      <c r="JIF99" s="1"/>
      <c r="JIG99" s="1"/>
      <c r="JIH99" s="1"/>
      <c r="JII99" s="1"/>
      <c r="JIJ99" s="1"/>
      <c r="JIK99" s="1"/>
      <c r="JIL99" s="1"/>
      <c r="JIM99" s="1"/>
      <c r="JIN99" s="1"/>
      <c r="JIO99" s="1"/>
      <c r="JIP99" s="1"/>
      <c r="JIQ99" s="1"/>
      <c r="JIR99" s="1"/>
      <c r="JIS99" s="1"/>
      <c r="JIT99" s="1"/>
      <c r="JIU99" s="1"/>
      <c r="JIV99" s="1"/>
      <c r="JIW99" s="1"/>
      <c r="JIX99" s="1"/>
      <c r="JIY99" s="1"/>
      <c r="JIZ99" s="1"/>
      <c r="JJA99" s="1"/>
      <c r="JJB99" s="1"/>
      <c r="JJC99" s="1"/>
      <c r="JJD99" s="1"/>
      <c r="JJE99" s="1"/>
      <c r="JJF99" s="1"/>
      <c r="JJG99" s="1"/>
      <c r="JJH99" s="1"/>
      <c r="JJI99" s="1"/>
      <c r="JJJ99" s="1"/>
      <c r="JJK99" s="1"/>
      <c r="JJL99" s="1"/>
      <c r="JJM99" s="1"/>
      <c r="JJN99" s="1"/>
      <c r="JJO99" s="1"/>
      <c r="JJP99" s="1"/>
      <c r="JJQ99" s="1"/>
      <c r="JJR99" s="1"/>
      <c r="JJS99" s="1"/>
      <c r="JJT99" s="1"/>
      <c r="JJU99" s="1"/>
      <c r="JJV99" s="1"/>
      <c r="JJW99" s="1"/>
      <c r="JJX99" s="1"/>
      <c r="JJY99" s="1"/>
      <c r="JJZ99" s="1"/>
      <c r="JKA99" s="1"/>
      <c r="JKB99" s="1"/>
      <c r="JKC99" s="1"/>
      <c r="JKD99" s="1"/>
      <c r="JKE99" s="1"/>
      <c r="JKF99" s="1"/>
      <c r="JKG99" s="1"/>
      <c r="JKH99" s="1"/>
      <c r="JKI99" s="1"/>
      <c r="JKJ99" s="1"/>
      <c r="JKK99" s="1"/>
      <c r="JKL99" s="1"/>
      <c r="JKM99" s="1"/>
      <c r="JKN99" s="1"/>
      <c r="JKO99" s="1"/>
      <c r="JKP99" s="1"/>
      <c r="JKQ99" s="1"/>
      <c r="JKR99" s="1"/>
      <c r="JKS99" s="1"/>
      <c r="JKT99" s="1"/>
      <c r="JKU99" s="1"/>
      <c r="JKV99" s="1"/>
      <c r="JKW99" s="1"/>
      <c r="JKX99" s="1"/>
      <c r="JKY99" s="1"/>
      <c r="JKZ99" s="1"/>
      <c r="JLA99" s="1"/>
      <c r="JLB99" s="1"/>
      <c r="JLC99" s="1"/>
      <c r="JLD99" s="1"/>
      <c r="JLE99" s="1"/>
      <c r="JLF99" s="1"/>
      <c r="JLG99" s="1"/>
      <c r="JLH99" s="1"/>
      <c r="JLI99" s="1"/>
      <c r="JLJ99" s="1"/>
      <c r="JLK99" s="1"/>
      <c r="JLL99" s="1"/>
      <c r="JLM99" s="1"/>
      <c r="JLN99" s="1"/>
      <c r="JLO99" s="1"/>
      <c r="JLP99" s="1"/>
      <c r="JLQ99" s="1"/>
      <c r="JLR99" s="1"/>
      <c r="JLS99" s="1"/>
      <c r="JLT99" s="1"/>
      <c r="JLU99" s="1"/>
      <c r="JLV99" s="1"/>
      <c r="JLW99" s="1"/>
      <c r="JLX99" s="1"/>
      <c r="JLY99" s="1"/>
      <c r="JLZ99" s="1"/>
      <c r="JMA99" s="1"/>
      <c r="JMB99" s="1"/>
      <c r="JMC99" s="1"/>
      <c r="JMD99" s="1"/>
      <c r="JME99" s="1"/>
      <c r="JMF99" s="1"/>
      <c r="JMG99" s="1"/>
      <c r="JMH99" s="1"/>
      <c r="JMI99" s="1"/>
      <c r="JMJ99" s="1"/>
      <c r="JMK99" s="1"/>
      <c r="JML99" s="1"/>
      <c r="JMM99" s="1"/>
      <c r="JMN99" s="1"/>
      <c r="JMO99" s="1"/>
      <c r="JMP99" s="1"/>
      <c r="JMQ99" s="1"/>
      <c r="JMR99" s="1"/>
      <c r="JMS99" s="1"/>
      <c r="JMT99" s="1"/>
      <c r="JMU99" s="1"/>
      <c r="JMV99" s="1"/>
      <c r="JMW99" s="1"/>
      <c r="JMX99" s="1"/>
      <c r="JMY99" s="1"/>
      <c r="JMZ99" s="1"/>
      <c r="JNA99" s="1"/>
      <c r="JNB99" s="1"/>
      <c r="JNC99" s="1"/>
      <c r="JND99" s="1"/>
      <c r="JNE99" s="1"/>
      <c r="JNF99" s="1"/>
      <c r="JNG99" s="1"/>
      <c r="JNH99" s="1"/>
      <c r="JNI99" s="1"/>
      <c r="JNJ99" s="1"/>
      <c r="JNK99" s="1"/>
      <c r="JNL99" s="1"/>
      <c r="JNM99" s="1"/>
      <c r="JNN99" s="1"/>
      <c r="JNO99" s="1"/>
      <c r="JNP99" s="1"/>
      <c r="JNQ99" s="1"/>
      <c r="JNR99" s="1"/>
      <c r="JNS99" s="1"/>
      <c r="JNT99" s="1"/>
      <c r="JNU99" s="1"/>
      <c r="JNV99" s="1"/>
      <c r="JNW99" s="1"/>
      <c r="JNX99" s="1"/>
      <c r="JNY99" s="1"/>
      <c r="JNZ99" s="1"/>
      <c r="JOA99" s="1"/>
      <c r="JOB99" s="1"/>
      <c r="JOC99" s="1"/>
      <c r="JOD99" s="1"/>
      <c r="JOE99" s="1"/>
      <c r="JOF99" s="1"/>
      <c r="JOG99" s="1"/>
      <c r="JOH99" s="1"/>
      <c r="JOI99" s="1"/>
      <c r="JOJ99" s="1"/>
      <c r="JOK99" s="1"/>
      <c r="JOL99" s="1"/>
      <c r="JOM99" s="1"/>
      <c r="JON99" s="1"/>
      <c r="JOO99" s="1"/>
      <c r="JOP99" s="1"/>
      <c r="JOQ99" s="1"/>
      <c r="JOR99" s="1"/>
      <c r="JOS99" s="1"/>
      <c r="JOT99" s="1"/>
      <c r="JOU99" s="1"/>
      <c r="JOV99" s="1"/>
      <c r="JOW99" s="1"/>
      <c r="JOX99" s="1"/>
      <c r="JOY99" s="1"/>
      <c r="JOZ99" s="1"/>
      <c r="JPA99" s="1"/>
      <c r="JPB99" s="1"/>
      <c r="JPC99" s="1"/>
      <c r="JPD99" s="1"/>
      <c r="JPE99" s="1"/>
      <c r="JPF99" s="1"/>
      <c r="JPG99" s="1"/>
      <c r="JPH99" s="1"/>
      <c r="JPI99" s="1"/>
      <c r="JPJ99" s="1"/>
      <c r="JPK99" s="1"/>
      <c r="JPL99" s="1"/>
      <c r="JPM99" s="1"/>
      <c r="JPN99" s="1"/>
      <c r="JPO99" s="1"/>
      <c r="JPP99" s="1"/>
      <c r="JPQ99" s="1"/>
      <c r="JPR99" s="1"/>
      <c r="JPS99" s="1"/>
      <c r="JPT99" s="1"/>
      <c r="JPU99" s="1"/>
      <c r="JPV99" s="1"/>
      <c r="JPW99" s="1"/>
      <c r="JPX99" s="1"/>
      <c r="JPY99" s="1"/>
      <c r="JPZ99" s="1"/>
      <c r="JQA99" s="1"/>
      <c r="JQB99" s="1"/>
      <c r="JQC99" s="1"/>
      <c r="JQD99" s="1"/>
      <c r="JQE99" s="1"/>
      <c r="JQF99" s="1"/>
      <c r="JQG99" s="1"/>
      <c r="JQH99" s="1"/>
      <c r="JQI99" s="1"/>
      <c r="JQJ99" s="1"/>
      <c r="JQK99" s="1"/>
      <c r="JQL99" s="1"/>
      <c r="JQM99" s="1"/>
      <c r="JQN99" s="1"/>
      <c r="JQO99" s="1"/>
      <c r="JQP99" s="1"/>
      <c r="JQQ99" s="1"/>
      <c r="JQR99" s="1"/>
      <c r="JQS99" s="1"/>
      <c r="JQT99" s="1"/>
      <c r="JQU99" s="1"/>
      <c r="JQV99" s="1"/>
      <c r="JQW99" s="1"/>
      <c r="JQX99" s="1"/>
      <c r="JQY99" s="1"/>
      <c r="JQZ99" s="1"/>
      <c r="JRA99" s="1"/>
      <c r="JRB99" s="1"/>
      <c r="JRC99" s="1"/>
      <c r="JRD99" s="1"/>
      <c r="JRE99" s="1"/>
      <c r="JRF99" s="1"/>
      <c r="JRG99" s="1"/>
      <c r="JRH99" s="1"/>
      <c r="JRI99" s="1"/>
      <c r="JRJ99" s="1"/>
      <c r="JRK99" s="1"/>
      <c r="JRL99" s="1"/>
      <c r="JRM99" s="1"/>
      <c r="JRN99" s="1"/>
      <c r="JRO99" s="1"/>
      <c r="JRP99" s="1"/>
      <c r="JRQ99" s="1"/>
      <c r="JRR99" s="1"/>
      <c r="JRS99" s="1"/>
      <c r="JRT99" s="1"/>
      <c r="JRU99" s="1"/>
      <c r="JRV99" s="1"/>
      <c r="JRW99" s="1"/>
      <c r="JRX99" s="1"/>
      <c r="JRY99" s="1"/>
      <c r="JRZ99" s="1"/>
      <c r="JSA99" s="1"/>
      <c r="JSB99" s="1"/>
      <c r="JSC99" s="1"/>
      <c r="JSD99" s="1"/>
      <c r="JSE99" s="1"/>
      <c r="JSF99" s="1"/>
      <c r="JSG99" s="1"/>
      <c r="JSH99" s="1"/>
      <c r="JSI99" s="1"/>
      <c r="JSJ99" s="1"/>
      <c r="JSK99" s="1"/>
      <c r="JSL99" s="1"/>
      <c r="JSM99" s="1"/>
      <c r="JSN99" s="1"/>
      <c r="JSO99" s="1"/>
      <c r="JSP99" s="1"/>
      <c r="JSQ99" s="1"/>
      <c r="JSR99" s="1"/>
      <c r="JSS99" s="1"/>
      <c r="JST99" s="1"/>
      <c r="JSU99" s="1"/>
      <c r="JSV99" s="1"/>
      <c r="JSW99" s="1"/>
      <c r="JSX99" s="1"/>
      <c r="JSY99" s="1"/>
      <c r="JSZ99" s="1"/>
      <c r="JTA99" s="1"/>
      <c r="JTB99" s="1"/>
      <c r="JTC99" s="1"/>
      <c r="JTD99" s="1"/>
      <c r="JTE99" s="1"/>
      <c r="JTF99" s="1"/>
      <c r="JTG99" s="1"/>
      <c r="JTH99" s="1"/>
      <c r="JTI99" s="1"/>
      <c r="JTJ99" s="1"/>
      <c r="JTK99" s="1"/>
      <c r="JTL99" s="1"/>
      <c r="JTM99" s="1"/>
      <c r="JTN99" s="1"/>
      <c r="JTO99" s="1"/>
      <c r="JTP99" s="1"/>
      <c r="JTQ99" s="1"/>
      <c r="JTR99" s="1"/>
      <c r="JTS99" s="1"/>
      <c r="JTT99" s="1"/>
      <c r="JTU99" s="1"/>
      <c r="JTV99" s="1"/>
      <c r="JTW99" s="1"/>
      <c r="JTX99" s="1"/>
      <c r="JTY99" s="1"/>
      <c r="JTZ99" s="1"/>
      <c r="JUA99" s="1"/>
      <c r="JUB99" s="1"/>
      <c r="JUC99" s="1"/>
      <c r="JUD99" s="1"/>
      <c r="JUE99" s="1"/>
      <c r="JUF99" s="1"/>
      <c r="JUG99" s="1"/>
      <c r="JUH99" s="1"/>
      <c r="JUI99" s="1"/>
      <c r="JUJ99" s="1"/>
      <c r="JUK99" s="1"/>
      <c r="JUL99" s="1"/>
      <c r="JUM99" s="1"/>
      <c r="JUN99" s="1"/>
      <c r="JUO99" s="1"/>
      <c r="JUP99" s="1"/>
      <c r="JUQ99" s="1"/>
      <c r="JUR99" s="1"/>
      <c r="JUS99" s="1"/>
      <c r="JUT99" s="1"/>
      <c r="JUU99" s="1"/>
      <c r="JUV99" s="1"/>
      <c r="JUW99" s="1"/>
      <c r="JUX99" s="1"/>
      <c r="JUY99" s="1"/>
      <c r="JUZ99" s="1"/>
      <c r="JVA99" s="1"/>
      <c r="JVB99" s="1"/>
      <c r="JVC99" s="1"/>
      <c r="JVD99" s="1"/>
      <c r="JVE99" s="1"/>
      <c r="JVF99" s="1"/>
      <c r="JVG99" s="1"/>
      <c r="JVH99" s="1"/>
      <c r="JVI99" s="1"/>
      <c r="JVJ99" s="1"/>
      <c r="JVK99" s="1"/>
      <c r="JVL99" s="1"/>
      <c r="JVM99" s="1"/>
      <c r="JVN99" s="1"/>
      <c r="JVO99" s="1"/>
      <c r="JVP99" s="1"/>
      <c r="JVQ99" s="1"/>
      <c r="JVR99" s="1"/>
      <c r="JVS99" s="1"/>
      <c r="JVT99" s="1"/>
      <c r="JVU99" s="1"/>
      <c r="JVV99" s="1"/>
      <c r="JVW99" s="1"/>
      <c r="JVX99" s="1"/>
      <c r="JVY99" s="1"/>
      <c r="JVZ99" s="1"/>
      <c r="JWA99" s="1"/>
      <c r="JWB99" s="1"/>
      <c r="JWC99" s="1"/>
      <c r="JWD99" s="1"/>
      <c r="JWE99" s="1"/>
      <c r="JWF99" s="1"/>
      <c r="JWG99" s="1"/>
      <c r="JWH99" s="1"/>
      <c r="JWI99" s="1"/>
      <c r="JWJ99" s="1"/>
      <c r="JWK99" s="1"/>
      <c r="JWL99" s="1"/>
      <c r="JWM99" s="1"/>
      <c r="JWN99" s="1"/>
      <c r="JWO99" s="1"/>
      <c r="JWP99" s="1"/>
      <c r="JWQ99" s="1"/>
      <c r="JWR99" s="1"/>
      <c r="JWS99" s="1"/>
      <c r="JWT99" s="1"/>
      <c r="JWU99" s="1"/>
      <c r="JWV99" s="1"/>
      <c r="JWW99" s="1"/>
      <c r="JWX99" s="1"/>
      <c r="JWY99" s="1"/>
      <c r="JWZ99" s="1"/>
      <c r="JXA99" s="1"/>
      <c r="JXB99" s="1"/>
      <c r="JXC99" s="1"/>
      <c r="JXD99" s="1"/>
      <c r="JXE99" s="1"/>
      <c r="JXF99" s="1"/>
      <c r="JXG99" s="1"/>
      <c r="JXH99" s="1"/>
      <c r="JXI99" s="1"/>
      <c r="JXJ99" s="1"/>
      <c r="JXK99" s="1"/>
      <c r="JXL99" s="1"/>
      <c r="JXM99" s="1"/>
      <c r="JXN99" s="1"/>
      <c r="JXO99" s="1"/>
      <c r="JXP99" s="1"/>
      <c r="JXQ99" s="1"/>
      <c r="JXR99" s="1"/>
      <c r="JXS99" s="1"/>
      <c r="JXT99" s="1"/>
      <c r="JXU99" s="1"/>
      <c r="JXV99" s="1"/>
      <c r="JXW99" s="1"/>
      <c r="JXX99" s="1"/>
      <c r="JXY99" s="1"/>
      <c r="JXZ99" s="1"/>
      <c r="JYA99" s="1"/>
      <c r="JYB99" s="1"/>
      <c r="JYC99" s="1"/>
      <c r="JYD99" s="1"/>
      <c r="JYE99" s="1"/>
      <c r="JYF99" s="1"/>
      <c r="JYG99" s="1"/>
      <c r="JYH99" s="1"/>
      <c r="JYI99" s="1"/>
      <c r="JYJ99" s="1"/>
      <c r="JYK99" s="1"/>
      <c r="JYL99" s="1"/>
      <c r="JYM99" s="1"/>
      <c r="JYN99" s="1"/>
      <c r="JYO99" s="1"/>
      <c r="JYP99" s="1"/>
      <c r="JYQ99" s="1"/>
      <c r="JYR99" s="1"/>
      <c r="JYS99" s="1"/>
      <c r="JYT99" s="1"/>
      <c r="JYU99" s="1"/>
      <c r="JYV99" s="1"/>
      <c r="JYW99" s="1"/>
      <c r="JYX99" s="1"/>
      <c r="JYY99" s="1"/>
      <c r="JYZ99" s="1"/>
      <c r="JZA99" s="1"/>
      <c r="JZB99" s="1"/>
      <c r="JZC99" s="1"/>
      <c r="JZD99" s="1"/>
      <c r="JZE99" s="1"/>
      <c r="JZF99" s="1"/>
      <c r="JZG99" s="1"/>
      <c r="JZH99" s="1"/>
      <c r="JZI99" s="1"/>
      <c r="JZJ99" s="1"/>
      <c r="JZK99" s="1"/>
      <c r="JZL99" s="1"/>
      <c r="JZM99" s="1"/>
      <c r="JZN99" s="1"/>
      <c r="JZO99" s="1"/>
      <c r="JZP99" s="1"/>
      <c r="JZQ99" s="1"/>
      <c r="JZR99" s="1"/>
      <c r="JZS99" s="1"/>
      <c r="JZT99" s="1"/>
      <c r="JZU99" s="1"/>
      <c r="JZV99" s="1"/>
      <c r="JZW99" s="1"/>
      <c r="JZX99" s="1"/>
      <c r="JZY99" s="1"/>
      <c r="JZZ99" s="1"/>
      <c r="KAA99" s="1"/>
      <c r="KAB99" s="1"/>
      <c r="KAC99" s="1"/>
      <c r="KAD99" s="1"/>
      <c r="KAE99" s="1"/>
      <c r="KAF99" s="1"/>
      <c r="KAG99" s="1"/>
      <c r="KAH99" s="1"/>
      <c r="KAI99" s="1"/>
      <c r="KAJ99" s="1"/>
      <c r="KAK99" s="1"/>
      <c r="KAL99" s="1"/>
      <c r="KAM99" s="1"/>
      <c r="KAN99" s="1"/>
      <c r="KAO99" s="1"/>
      <c r="KAP99" s="1"/>
      <c r="KAQ99" s="1"/>
      <c r="KAR99" s="1"/>
      <c r="KAS99" s="1"/>
      <c r="KAT99" s="1"/>
      <c r="KAU99" s="1"/>
      <c r="KAV99" s="1"/>
      <c r="KAW99" s="1"/>
      <c r="KAX99" s="1"/>
      <c r="KAY99" s="1"/>
      <c r="KAZ99" s="1"/>
      <c r="KBA99" s="1"/>
      <c r="KBB99" s="1"/>
      <c r="KBC99" s="1"/>
      <c r="KBD99" s="1"/>
      <c r="KBE99" s="1"/>
      <c r="KBF99" s="1"/>
      <c r="KBG99" s="1"/>
      <c r="KBH99" s="1"/>
      <c r="KBI99" s="1"/>
      <c r="KBJ99" s="1"/>
      <c r="KBK99" s="1"/>
      <c r="KBL99" s="1"/>
      <c r="KBM99" s="1"/>
      <c r="KBN99" s="1"/>
      <c r="KBO99" s="1"/>
      <c r="KBP99" s="1"/>
      <c r="KBQ99" s="1"/>
      <c r="KBR99" s="1"/>
      <c r="KBS99" s="1"/>
      <c r="KBT99" s="1"/>
      <c r="KBU99" s="1"/>
      <c r="KBV99" s="1"/>
      <c r="KBW99" s="1"/>
      <c r="KBX99" s="1"/>
      <c r="KBY99" s="1"/>
      <c r="KBZ99" s="1"/>
      <c r="KCA99" s="1"/>
      <c r="KCB99" s="1"/>
      <c r="KCC99" s="1"/>
      <c r="KCD99" s="1"/>
      <c r="KCE99" s="1"/>
      <c r="KCF99" s="1"/>
      <c r="KCG99" s="1"/>
      <c r="KCH99" s="1"/>
      <c r="KCI99" s="1"/>
      <c r="KCJ99" s="1"/>
      <c r="KCK99" s="1"/>
      <c r="KCL99" s="1"/>
      <c r="KCM99" s="1"/>
      <c r="KCN99" s="1"/>
      <c r="KCO99" s="1"/>
      <c r="KCP99" s="1"/>
      <c r="KCQ99" s="1"/>
      <c r="KCR99" s="1"/>
      <c r="KCS99" s="1"/>
      <c r="KCT99" s="1"/>
      <c r="KCU99" s="1"/>
      <c r="KCV99" s="1"/>
      <c r="KCW99" s="1"/>
      <c r="KCX99" s="1"/>
      <c r="KCY99" s="1"/>
      <c r="KCZ99" s="1"/>
      <c r="KDA99" s="1"/>
      <c r="KDB99" s="1"/>
      <c r="KDC99" s="1"/>
      <c r="KDD99" s="1"/>
      <c r="KDE99" s="1"/>
      <c r="KDF99" s="1"/>
      <c r="KDG99" s="1"/>
      <c r="KDH99" s="1"/>
      <c r="KDI99" s="1"/>
      <c r="KDJ99" s="1"/>
      <c r="KDK99" s="1"/>
      <c r="KDL99" s="1"/>
      <c r="KDM99" s="1"/>
      <c r="KDN99" s="1"/>
      <c r="KDO99" s="1"/>
      <c r="KDP99" s="1"/>
      <c r="KDQ99" s="1"/>
      <c r="KDR99" s="1"/>
      <c r="KDS99" s="1"/>
      <c r="KDT99" s="1"/>
      <c r="KDU99" s="1"/>
      <c r="KDV99" s="1"/>
      <c r="KDW99" s="1"/>
      <c r="KDX99" s="1"/>
      <c r="KDY99" s="1"/>
      <c r="KDZ99" s="1"/>
      <c r="KEA99" s="1"/>
      <c r="KEB99" s="1"/>
      <c r="KEC99" s="1"/>
      <c r="KED99" s="1"/>
      <c r="KEE99" s="1"/>
      <c r="KEF99" s="1"/>
      <c r="KEG99" s="1"/>
      <c r="KEH99" s="1"/>
      <c r="KEI99" s="1"/>
      <c r="KEJ99" s="1"/>
      <c r="KEK99" s="1"/>
      <c r="KEL99" s="1"/>
      <c r="KEM99" s="1"/>
      <c r="KEN99" s="1"/>
      <c r="KEO99" s="1"/>
      <c r="KEP99" s="1"/>
      <c r="KEQ99" s="1"/>
      <c r="KER99" s="1"/>
      <c r="KES99" s="1"/>
      <c r="KET99" s="1"/>
      <c r="KEU99" s="1"/>
      <c r="KEV99" s="1"/>
      <c r="KEW99" s="1"/>
      <c r="KEX99" s="1"/>
      <c r="KEY99" s="1"/>
      <c r="KEZ99" s="1"/>
      <c r="KFA99" s="1"/>
      <c r="KFB99" s="1"/>
      <c r="KFC99" s="1"/>
      <c r="KFD99" s="1"/>
      <c r="KFE99" s="1"/>
      <c r="KFF99" s="1"/>
      <c r="KFG99" s="1"/>
      <c r="KFH99" s="1"/>
      <c r="KFI99" s="1"/>
      <c r="KFJ99" s="1"/>
      <c r="KFK99" s="1"/>
      <c r="KFL99" s="1"/>
      <c r="KFM99" s="1"/>
      <c r="KFN99" s="1"/>
      <c r="KFO99" s="1"/>
      <c r="KFP99" s="1"/>
      <c r="KFQ99" s="1"/>
      <c r="KFR99" s="1"/>
      <c r="KFS99" s="1"/>
      <c r="KFT99" s="1"/>
      <c r="KFU99" s="1"/>
      <c r="KFV99" s="1"/>
      <c r="KFW99" s="1"/>
      <c r="KFX99" s="1"/>
      <c r="KFY99" s="1"/>
      <c r="KFZ99" s="1"/>
      <c r="KGA99" s="1"/>
      <c r="KGB99" s="1"/>
      <c r="KGC99" s="1"/>
      <c r="KGD99" s="1"/>
      <c r="KGE99" s="1"/>
      <c r="KGF99" s="1"/>
      <c r="KGG99" s="1"/>
      <c r="KGH99" s="1"/>
      <c r="KGI99" s="1"/>
      <c r="KGJ99" s="1"/>
      <c r="KGK99" s="1"/>
      <c r="KGL99" s="1"/>
      <c r="KGM99" s="1"/>
      <c r="KGN99" s="1"/>
      <c r="KGO99" s="1"/>
      <c r="KGP99" s="1"/>
      <c r="KGQ99" s="1"/>
      <c r="KGR99" s="1"/>
      <c r="KGS99" s="1"/>
      <c r="KGT99" s="1"/>
      <c r="KGU99" s="1"/>
      <c r="KGV99" s="1"/>
      <c r="KGW99" s="1"/>
      <c r="KGX99" s="1"/>
      <c r="KGY99" s="1"/>
      <c r="KGZ99" s="1"/>
      <c r="KHA99" s="1"/>
      <c r="KHB99" s="1"/>
      <c r="KHC99" s="1"/>
      <c r="KHD99" s="1"/>
      <c r="KHE99" s="1"/>
      <c r="KHF99" s="1"/>
      <c r="KHG99" s="1"/>
      <c r="KHH99" s="1"/>
      <c r="KHI99" s="1"/>
      <c r="KHJ99" s="1"/>
      <c r="KHK99" s="1"/>
      <c r="KHL99" s="1"/>
      <c r="KHM99" s="1"/>
      <c r="KHN99" s="1"/>
      <c r="KHO99" s="1"/>
      <c r="KHP99" s="1"/>
      <c r="KHQ99" s="1"/>
      <c r="KHR99" s="1"/>
      <c r="KHS99" s="1"/>
      <c r="KHT99" s="1"/>
      <c r="KHU99" s="1"/>
      <c r="KHV99" s="1"/>
      <c r="KHW99" s="1"/>
      <c r="KHX99" s="1"/>
      <c r="KHY99" s="1"/>
      <c r="KHZ99" s="1"/>
      <c r="KIA99" s="1"/>
      <c r="KIB99" s="1"/>
      <c r="KIC99" s="1"/>
      <c r="KID99" s="1"/>
      <c r="KIE99" s="1"/>
      <c r="KIF99" s="1"/>
      <c r="KIG99" s="1"/>
      <c r="KIH99" s="1"/>
      <c r="KII99" s="1"/>
      <c r="KIJ99" s="1"/>
      <c r="KIK99" s="1"/>
      <c r="KIL99" s="1"/>
      <c r="KIM99" s="1"/>
      <c r="KIN99" s="1"/>
      <c r="KIO99" s="1"/>
      <c r="KIP99" s="1"/>
      <c r="KIQ99" s="1"/>
      <c r="KIR99" s="1"/>
      <c r="KIS99" s="1"/>
      <c r="KIT99" s="1"/>
      <c r="KIU99" s="1"/>
      <c r="KIV99" s="1"/>
      <c r="KIW99" s="1"/>
      <c r="KIX99" s="1"/>
      <c r="KIY99" s="1"/>
      <c r="KIZ99" s="1"/>
      <c r="KJA99" s="1"/>
      <c r="KJB99" s="1"/>
      <c r="KJC99" s="1"/>
      <c r="KJD99" s="1"/>
      <c r="KJE99" s="1"/>
      <c r="KJF99" s="1"/>
      <c r="KJG99" s="1"/>
      <c r="KJH99" s="1"/>
      <c r="KJI99" s="1"/>
      <c r="KJJ99" s="1"/>
      <c r="KJK99" s="1"/>
      <c r="KJL99" s="1"/>
      <c r="KJM99" s="1"/>
      <c r="KJN99" s="1"/>
      <c r="KJO99" s="1"/>
      <c r="KJP99" s="1"/>
      <c r="KJQ99" s="1"/>
      <c r="KJR99" s="1"/>
      <c r="KJS99" s="1"/>
      <c r="KJT99" s="1"/>
      <c r="KJU99" s="1"/>
      <c r="KJV99" s="1"/>
      <c r="KJW99" s="1"/>
      <c r="KJX99" s="1"/>
      <c r="KJY99" s="1"/>
      <c r="KJZ99" s="1"/>
      <c r="KKA99" s="1"/>
      <c r="KKB99" s="1"/>
      <c r="KKC99" s="1"/>
      <c r="KKD99" s="1"/>
      <c r="KKE99" s="1"/>
      <c r="KKF99" s="1"/>
      <c r="KKG99" s="1"/>
      <c r="KKH99" s="1"/>
      <c r="KKI99" s="1"/>
      <c r="KKJ99" s="1"/>
      <c r="KKK99" s="1"/>
      <c r="KKL99" s="1"/>
      <c r="KKM99" s="1"/>
      <c r="KKN99" s="1"/>
      <c r="KKO99" s="1"/>
      <c r="KKP99" s="1"/>
      <c r="KKQ99" s="1"/>
      <c r="KKR99" s="1"/>
      <c r="KKS99" s="1"/>
      <c r="KKT99" s="1"/>
      <c r="KKU99" s="1"/>
      <c r="KKV99" s="1"/>
      <c r="KKW99" s="1"/>
      <c r="KKX99" s="1"/>
      <c r="KKY99" s="1"/>
      <c r="KKZ99" s="1"/>
      <c r="KLA99" s="1"/>
      <c r="KLB99" s="1"/>
      <c r="KLC99" s="1"/>
      <c r="KLD99" s="1"/>
      <c r="KLE99" s="1"/>
      <c r="KLF99" s="1"/>
      <c r="KLG99" s="1"/>
      <c r="KLH99" s="1"/>
      <c r="KLI99" s="1"/>
      <c r="KLJ99" s="1"/>
      <c r="KLK99" s="1"/>
      <c r="KLL99" s="1"/>
      <c r="KLM99" s="1"/>
      <c r="KLN99" s="1"/>
      <c r="KLO99" s="1"/>
      <c r="KLP99" s="1"/>
      <c r="KLQ99" s="1"/>
      <c r="KLR99" s="1"/>
      <c r="KLS99" s="1"/>
      <c r="KLT99" s="1"/>
      <c r="KLU99" s="1"/>
      <c r="KLV99" s="1"/>
      <c r="KLW99" s="1"/>
      <c r="KLX99" s="1"/>
      <c r="KLY99" s="1"/>
      <c r="KLZ99" s="1"/>
      <c r="KMA99" s="1"/>
      <c r="KMB99" s="1"/>
      <c r="KMC99" s="1"/>
      <c r="KMD99" s="1"/>
      <c r="KME99" s="1"/>
      <c r="KMF99" s="1"/>
      <c r="KMG99" s="1"/>
      <c r="KMH99" s="1"/>
      <c r="KMI99" s="1"/>
      <c r="KMJ99" s="1"/>
      <c r="KMK99" s="1"/>
      <c r="KML99" s="1"/>
      <c r="KMM99" s="1"/>
      <c r="KMN99" s="1"/>
      <c r="KMO99" s="1"/>
      <c r="KMP99" s="1"/>
      <c r="KMQ99" s="1"/>
      <c r="KMR99" s="1"/>
      <c r="KMS99" s="1"/>
      <c r="KMT99" s="1"/>
      <c r="KMU99" s="1"/>
      <c r="KMV99" s="1"/>
      <c r="KMW99" s="1"/>
      <c r="KMX99" s="1"/>
      <c r="KMY99" s="1"/>
      <c r="KMZ99" s="1"/>
      <c r="KNA99" s="1"/>
      <c r="KNB99" s="1"/>
      <c r="KNC99" s="1"/>
      <c r="KND99" s="1"/>
      <c r="KNE99" s="1"/>
      <c r="KNF99" s="1"/>
      <c r="KNG99" s="1"/>
      <c r="KNH99" s="1"/>
      <c r="KNI99" s="1"/>
      <c r="KNJ99" s="1"/>
      <c r="KNK99" s="1"/>
      <c r="KNL99" s="1"/>
      <c r="KNM99" s="1"/>
      <c r="KNN99" s="1"/>
      <c r="KNO99" s="1"/>
      <c r="KNP99" s="1"/>
      <c r="KNQ99" s="1"/>
      <c r="KNR99" s="1"/>
      <c r="KNS99" s="1"/>
      <c r="KNT99" s="1"/>
      <c r="KNU99" s="1"/>
      <c r="KNV99" s="1"/>
      <c r="KNW99" s="1"/>
      <c r="KNX99" s="1"/>
      <c r="KNY99" s="1"/>
      <c r="KNZ99" s="1"/>
      <c r="KOA99" s="1"/>
      <c r="KOB99" s="1"/>
      <c r="KOC99" s="1"/>
      <c r="KOD99" s="1"/>
      <c r="KOE99" s="1"/>
      <c r="KOF99" s="1"/>
      <c r="KOG99" s="1"/>
      <c r="KOH99" s="1"/>
      <c r="KOI99" s="1"/>
      <c r="KOJ99" s="1"/>
      <c r="KOK99" s="1"/>
      <c r="KOL99" s="1"/>
      <c r="KOM99" s="1"/>
      <c r="KON99" s="1"/>
      <c r="KOO99" s="1"/>
      <c r="KOP99" s="1"/>
      <c r="KOQ99" s="1"/>
      <c r="KOR99" s="1"/>
      <c r="KOS99" s="1"/>
      <c r="KOT99" s="1"/>
      <c r="KOU99" s="1"/>
      <c r="KOV99" s="1"/>
      <c r="KOW99" s="1"/>
      <c r="KOX99" s="1"/>
      <c r="KOY99" s="1"/>
      <c r="KOZ99" s="1"/>
      <c r="KPA99" s="1"/>
      <c r="KPB99" s="1"/>
      <c r="KPC99" s="1"/>
      <c r="KPD99" s="1"/>
      <c r="KPE99" s="1"/>
      <c r="KPF99" s="1"/>
      <c r="KPG99" s="1"/>
      <c r="KPH99" s="1"/>
      <c r="KPI99" s="1"/>
      <c r="KPJ99" s="1"/>
      <c r="KPK99" s="1"/>
      <c r="KPL99" s="1"/>
      <c r="KPM99" s="1"/>
      <c r="KPN99" s="1"/>
      <c r="KPO99" s="1"/>
      <c r="KPP99" s="1"/>
      <c r="KPQ99" s="1"/>
      <c r="KPR99" s="1"/>
      <c r="KPS99" s="1"/>
      <c r="KPT99" s="1"/>
      <c r="KPU99" s="1"/>
      <c r="KPV99" s="1"/>
      <c r="KPW99" s="1"/>
      <c r="KPX99" s="1"/>
      <c r="KPY99" s="1"/>
      <c r="KPZ99" s="1"/>
      <c r="KQA99" s="1"/>
      <c r="KQB99" s="1"/>
      <c r="KQC99" s="1"/>
      <c r="KQD99" s="1"/>
      <c r="KQE99" s="1"/>
      <c r="KQF99" s="1"/>
      <c r="KQG99" s="1"/>
      <c r="KQH99" s="1"/>
      <c r="KQI99" s="1"/>
      <c r="KQJ99" s="1"/>
      <c r="KQK99" s="1"/>
      <c r="KQL99" s="1"/>
      <c r="KQM99" s="1"/>
      <c r="KQN99" s="1"/>
      <c r="KQO99" s="1"/>
      <c r="KQP99" s="1"/>
      <c r="KQQ99" s="1"/>
      <c r="KQR99" s="1"/>
      <c r="KQS99" s="1"/>
      <c r="KQT99" s="1"/>
      <c r="KQU99" s="1"/>
      <c r="KQV99" s="1"/>
      <c r="KQW99" s="1"/>
      <c r="KQX99" s="1"/>
      <c r="KQY99" s="1"/>
      <c r="KQZ99" s="1"/>
      <c r="KRA99" s="1"/>
      <c r="KRB99" s="1"/>
      <c r="KRC99" s="1"/>
      <c r="KRD99" s="1"/>
      <c r="KRE99" s="1"/>
      <c r="KRF99" s="1"/>
      <c r="KRG99" s="1"/>
      <c r="KRH99" s="1"/>
      <c r="KRI99" s="1"/>
      <c r="KRJ99" s="1"/>
      <c r="KRK99" s="1"/>
      <c r="KRL99" s="1"/>
      <c r="KRM99" s="1"/>
      <c r="KRN99" s="1"/>
      <c r="KRO99" s="1"/>
      <c r="KRP99" s="1"/>
      <c r="KRQ99" s="1"/>
      <c r="KRR99" s="1"/>
      <c r="KRS99" s="1"/>
      <c r="KRT99" s="1"/>
      <c r="KRU99" s="1"/>
      <c r="KRV99" s="1"/>
      <c r="KRW99" s="1"/>
      <c r="KRX99" s="1"/>
      <c r="KRY99" s="1"/>
      <c r="KRZ99" s="1"/>
      <c r="KSA99" s="1"/>
      <c r="KSB99" s="1"/>
      <c r="KSC99" s="1"/>
      <c r="KSD99" s="1"/>
      <c r="KSE99" s="1"/>
      <c r="KSF99" s="1"/>
      <c r="KSG99" s="1"/>
      <c r="KSH99" s="1"/>
      <c r="KSI99" s="1"/>
      <c r="KSJ99" s="1"/>
      <c r="KSK99" s="1"/>
      <c r="KSL99" s="1"/>
      <c r="KSM99" s="1"/>
      <c r="KSN99" s="1"/>
      <c r="KSO99" s="1"/>
      <c r="KSP99" s="1"/>
      <c r="KSQ99" s="1"/>
      <c r="KSR99" s="1"/>
      <c r="KSS99" s="1"/>
      <c r="KST99" s="1"/>
      <c r="KSU99" s="1"/>
      <c r="KSV99" s="1"/>
      <c r="KSW99" s="1"/>
      <c r="KSX99" s="1"/>
      <c r="KSY99" s="1"/>
      <c r="KSZ99" s="1"/>
      <c r="KTA99" s="1"/>
      <c r="KTB99" s="1"/>
      <c r="KTC99" s="1"/>
      <c r="KTD99" s="1"/>
      <c r="KTE99" s="1"/>
      <c r="KTF99" s="1"/>
      <c r="KTG99" s="1"/>
      <c r="KTH99" s="1"/>
      <c r="KTI99" s="1"/>
      <c r="KTJ99" s="1"/>
      <c r="KTK99" s="1"/>
      <c r="KTL99" s="1"/>
      <c r="KTM99" s="1"/>
      <c r="KTN99" s="1"/>
      <c r="KTO99" s="1"/>
      <c r="KTP99" s="1"/>
      <c r="KTQ99" s="1"/>
      <c r="KTR99" s="1"/>
      <c r="KTS99" s="1"/>
      <c r="KTT99" s="1"/>
      <c r="KTU99" s="1"/>
      <c r="KTV99" s="1"/>
      <c r="KTW99" s="1"/>
      <c r="KTX99" s="1"/>
      <c r="KTY99" s="1"/>
      <c r="KTZ99" s="1"/>
      <c r="KUA99" s="1"/>
      <c r="KUB99" s="1"/>
      <c r="KUC99" s="1"/>
      <c r="KUD99" s="1"/>
      <c r="KUE99" s="1"/>
      <c r="KUF99" s="1"/>
      <c r="KUG99" s="1"/>
      <c r="KUH99" s="1"/>
      <c r="KUI99" s="1"/>
      <c r="KUJ99" s="1"/>
      <c r="KUK99" s="1"/>
      <c r="KUL99" s="1"/>
      <c r="KUM99" s="1"/>
      <c r="KUN99" s="1"/>
      <c r="KUO99" s="1"/>
      <c r="KUP99" s="1"/>
      <c r="KUQ99" s="1"/>
      <c r="KUR99" s="1"/>
      <c r="KUS99" s="1"/>
      <c r="KUT99" s="1"/>
      <c r="KUU99" s="1"/>
      <c r="KUV99" s="1"/>
      <c r="KUW99" s="1"/>
      <c r="KUX99" s="1"/>
      <c r="KUY99" s="1"/>
      <c r="KUZ99" s="1"/>
      <c r="KVA99" s="1"/>
      <c r="KVB99" s="1"/>
      <c r="KVC99" s="1"/>
      <c r="KVD99" s="1"/>
      <c r="KVE99" s="1"/>
      <c r="KVF99" s="1"/>
      <c r="KVG99" s="1"/>
      <c r="KVH99" s="1"/>
      <c r="KVI99" s="1"/>
      <c r="KVJ99" s="1"/>
      <c r="KVK99" s="1"/>
      <c r="KVL99" s="1"/>
      <c r="KVM99" s="1"/>
      <c r="KVN99" s="1"/>
      <c r="KVO99" s="1"/>
      <c r="KVP99" s="1"/>
      <c r="KVQ99" s="1"/>
      <c r="KVR99" s="1"/>
      <c r="KVS99" s="1"/>
      <c r="KVT99" s="1"/>
      <c r="KVU99" s="1"/>
      <c r="KVV99" s="1"/>
      <c r="KVW99" s="1"/>
      <c r="KVX99" s="1"/>
      <c r="KVY99" s="1"/>
      <c r="KVZ99" s="1"/>
      <c r="KWA99" s="1"/>
      <c r="KWB99" s="1"/>
      <c r="KWC99" s="1"/>
      <c r="KWD99" s="1"/>
      <c r="KWE99" s="1"/>
      <c r="KWF99" s="1"/>
      <c r="KWG99" s="1"/>
      <c r="KWH99" s="1"/>
      <c r="KWI99" s="1"/>
      <c r="KWJ99" s="1"/>
      <c r="KWK99" s="1"/>
      <c r="KWL99" s="1"/>
      <c r="KWM99" s="1"/>
      <c r="KWN99" s="1"/>
      <c r="KWO99" s="1"/>
      <c r="KWP99" s="1"/>
      <c r="KWQ99" s="1"/>
      <c r="KWR99" s="1"/>
      <c r="KWS99" s="1"/>
      <c r="KWT99" s="1"/>
      <c r="KWU99" s="1"/>
      <c r="KWV99" s="1"/>
      <c r="KWW99" s="1"/>
      <c r="KWX99" s="1"/>
      <c r="KWY99" s="1"/>
      <c r="KWZ99" s="1"/>
      <c r="KXA99" s="1"/>
      <c r="KXB99" s="1"/>
      <c r="KXC99" s="1"/>
      <c r="KXD99" s="1"/>
      <c r="KXE99" s="1"/>
      <c r="KXF99" s="1"/>
      <c r="KXG99" s="1"/>
      <c r="KXH99" s="1"/>
      <c r="KXI99" s="1"/>
      <c r="KXJ99" s="1"/>
      <c r="KXK99" s="1"/>
      <c r="KXL99" s="1"/>
      <c r="KXM99" s="1"/>
      <c r="KXN99" s="1"/>
      <c r="KXO99" s="1"/>
      <c r="KXP99" s="1"/>
      <c r="KXQ99" s="1"/>
      <c r="KXR99" s="1"/>
      <c r="KXS99" s="1"/>
      <c r="KXT99" s="1"/>
      <c r="KXU99" s="1"/>
      <c r="KXV99" s="1"/>
      <c r="KXW99" s="1"/>
      <c r="KXX99" s="1"/>
      <c r="KXY99" s="1"/>
      <c r="KXZ99" s="1"/>
      <c r="KYA99" s="1"/>
      <c r="KYB99" s="1"/>
      <c r="KYC99" s="1"/>
      <c r="KYD99" s="1"/>
      <c r="KYE99" s="1"/>
      <c r="KYF99" s="1"/>
      <c r="KYG99" s="1"/>
      <c r="KYH99" s="1"/>
      <c r="KYI99" s="1"/>
      <c r="KYJ99" s="1"/>
      <c r="KYK99" s="1"/>
      <c r="KYL99" s="1"/>
      <c r="KYM99" s="1"/>
      <c r="KYN99" s="1"/>
      <c r="KYO99" s="1"/>
      <c r="KYP99" s="1"/>
      <c r="KYQ99" s="1"/>
      <c r="KYR99" s="1"/>
      <c r="KYS99" s="1"/>
      <c r="KYT99" s="1"/>
      <c r="KYU99" s="1"/>
      <c r="KYV99" s="1"/>
      <c r="KYW99" s="1"/>
      <c r="KYX99" s="1"/>
      <c r="KYY99" s="1"/>
      <c r="KYZ99" s="1"/>
      <c r="KZA99" s="1"/>
      <c r="KZB99" s="1"/>
      <c r="KZC99" s="1"/>
      <c r="KZD99" s="1"/>
      <c r="KZE99" s="1"/>
      <c r="KZF99" s="1"/>
      <c r="KZG99" s="1"/>
      <c r="KZH99" s="1"/>
      <c r="KZI99" s="1"/>
      <c r="KZJ99" s="1"/>
      <c r="KZK99" s="1"/>
      <c r="KZL99" s="1"/>
      <c r="KZM99" s="1"/>
      <c r="KZN99" s="1"/>
      <c r="KZO99" s="1"/>
      <c r="KZP99" s="1"/>
      <c r="KZQ99" s="1"/>
      <c r="KZR99" s="1"/>
      <c r="KZS99" s="1"/>
      <c r="KZT99" s="1"/>
      <c r="KZU99" s="1"/>
      <c r="KZV99" s="1"/>
      <c r="KZW99" s="1"/>
      <c r="KZX99" s="1"/>
      <c r="KZY99" s="1"/>
      <c r="KZZ99" s="1"/>
      <c r="LAA99" s="1"/>
      <c r="LAB99" s="1"/>
      <c r="LAC99" s="1"/>
      <c r="LAD99" s="1"/>
      <c r="LAE99" s="1"/>
      <c r="LAF99" s="1"/>
      <c r="LAG99" s="1"/>
      <c r="LAH99" s="1"/>
      <c r="LAI99" s="1"/>
      <c r="LAJ99" s="1"/>
      <c r="LAK99" s="1"/>
      <c r="LAL99" s="1"/>
      <c r="LAM99" s="1"/>
      <c r="LAN99" s="1"/>
      <c r="LAO99" s="1"/>
      <c r="LAP99" s="1"/>
      <c r="LAQ99" s="1"/>
      <c r="LAR99" s="1"/>
      <c r="LAS99" s="1"/>
      <c r="LAT99" s="1"/>
      <c r="LAU99" s="1"/>
      <c r="LAV99" s="1"/>
      <c r="LAW99" s="1"/>
      <c r="LAX99" s="1"/>
      <c r="LAY99" s="1"/>
      <c r="LAZ99" s="1"/>
      <c r="LBA99" s="1"/>
      <c r="LBB99" s="1"/>
      <c r="LBC99" s="1"/>
      <c r="LBD99" s="1"/>
      <c r="LBE99" s="1"/>
      <c r="LBF99" s="1"/>
      <c r="LBG99" s="1"/>
      <c r="LBH99" s="1"/>
      <c r="LBI99" s="1"/>
      <c r="LBJ99" s="1"/>
      <c r="LBK99" s="1"/>
      <c r="LBL99" s="1"/>
      <c r="LBM99" s="1"/>
      <c r="LBN99" s="1"/>
      <c r="LBO99" s="1"/>
      <c r="LBP99" s="1"/>
      <c r="LBQ99" s="1"/>
      <c r="LBR99" s="1"/>
      <c r="LBS99" s="1"/>
      <c r="LBT99" s="1"/>
      <c r="LBU99" s="1"/>
      <c r="LBV99" s="1"/>
      <c r="LBW99" s="1"/>
      <c r="LBX99" s="1"/>
      <c r="LBY99" s="1"/>
      <c r="LBZ99" s="1"/>
      <c r="LCA99" s="1"/>
      <c r="LCB99" s="1"/>
      <c r="LCC99" s="1"/>
      <c r="LCD99" s="1"/>
      <c r="LCE99" s="1"/>
      <c r="LCF99" s="1"/>
      <c r="LCG99" s="1"/>
      <c r="LCH99" s="1"/>
      <c r="LCI99" s="1"/>
      <c r="LCJ99" s="1"/>
      <c r="LCK99" s="1"/>
      <c r="LCL99" s="1"/>
      <c r="LCM99" s="1"/>
      <c r="LCN99" s="1"/>
      <c r="LCO99" s="1"/>
      <c r="LCP99" s="1"/>
      <c r="LCQ99" s="1"/>
      <c r="LCR99" s="1"/>
      <c r="LCS99" s="1"/>
      <c r="LCT99" s="1"/>
      <c r="LCU99" s="1"/>
      <c r="LCV99" s="1"/>
      <c r="LCW99" s="1"/>
      <c r="LCX99" s="1"/>
      <c r="LCY99" s="1"/>
      <c r="LCZ99" s="1"/>
      <c r="LDA99" s="1"/>
      <c r="LDB99" s="1"/>
      <c r="LDC99" s="1"/>
      <c r="LDD99" s="1"/>
      <c r="LDE99" s="1"/>
      <c r="LDF99" s="1"/>
      <c r="LDG99" s="1"/>
      <c r="LDH99" s="1"/>
      <c r="LDI99" s="1"/>
      <c r="LDJ99" s="1"/>
      <c r="LDK99" s="1"/>
      <c r="LDL99" s="1"/>
      <c r="LDM99" s="1"/>
      <c r="LDN99" s="1"/>
      <c r="LDO99" s="1"/>
      <c r="LDP99" s="1"/>
      <c r="LDQ99" s="1"/>
      <c r="LDR99" s="1"/>
      <c r="LDS99" s="1"/>
      <c r="LDT99" s="1"/>
      <c r="LDU99" s="1"/>
      <c r="LDV99" s="1"/>
      <c r="LDW99" s="1"/>
      <c r="LDX99" s="1"/>
      <c r="LDY99" s="1"/>
      <c r="LDZ99" s="1"/>
      <c r="LEA99" s="1"/>
      <c r="LEB99" s="1"/>
      <c r="LEC99" s="1"/>
      <c r="LED99" s="1"/>
      <c r="LEE99" s="1"/>
      <c r="LEF99" s="1"/>
      <c r="LEG99" s="1"/>
      <c r="LEH99" s="1"/>
      <c r="LEI99" s="1"/>
      <c r="LEJ99" s="1"/>
      <c r="LEK99" s="1"/>
      <c r="LEL99" s="1"/>
      <c r="LEM99" s="1"/>
      <c r="LEN99" s="1"/>
      <c r="LEO99" s="1"/>
      <c r="LEP99" s="1"/>
      <c r="LEQ99" s="1"/>
      <c r="LER99" s="1"/>
      <c r="LES99" s="1"/>
      <c r="LET99" s="1"/>
      <c r="LEU99" s="1"/>
      <c r="LEV99" s="1"/>
      <c r="LEW99" s="1"/>
      <c r="LEX99" s="1"/>
      <c r="LEY99" s="1"/>
      <c r="LEZ99" s="1"/>
      <c r="LFA99" s="1"/>
      <c r="LFB99" s="1"/>
      <c r="LFC99" s="1"/>
      <c r="LFD99" s="1"/>
      <c r="LFE99" s="1"/>
      <c r="LFF99" s="1"/>
      <c r="LFG99" s="1"/>
      <c r="LFH99" s="1"/>
      <c r="LFI99" s="1"/>
      <c r="LFJ99" s="1"/>
      <c r="LFK99" s="1"/>
      <c r="LFL99" s="1"/>
      <c r="LFM99" s="1"/>
      <c r="LFN99" s="1"/>
      <c r="LFO99" s="1"/>
      <c r="LFP99" s="1"/>
      <c r="LFQ99" s="1"/>
      <c r="LFR99" s="1"/>
      <c r="LFS99" s="1"/>
      <c r="LFT99" s="1"/>
      <c r="LFU99" s="1"/>
      <c r="LFV99" s="1"/>
      <c r="LFW99" s="1"/>
      <c r="LFX99" s="1"/>
      <c r="LFY99" s="1"/>
      <c r="LFZ99" s="1"/>
      <c r="LGA99" s="1"/>
      <c r="LGB99" s="1"/>
      <c r="LGC99" s="1"/>
      <c r="LGD99" s="1"/>
      <c r="LGE99" s="1"/>
      <c r="LGF99" s="1"/>
      <c r="LGG99" s="1"/>
      <c r="LGH99" s="1"/>
      <c r="LGI99" s="1"/>
      <c r="LGJ99" s="1"/>
      <c r="LGK99" s="1"/>
      <c r="LGL99" s="1"/>
      <c r="LGM99" s="1"/>
      <c r="LGN99" s="1"/>
      <c r="LGO99" s="1"/>
      <c r="LGP99" s="1"/>
      <c r="LGQ99" s="1"/>
      <c r="LGR99" s="1"/>
      <c r="LGS99" s="1"/>
      <c r="LGT99" s="1"/>
      <c r="LGU99" s="1"/>
      <c r="LGV99" s="1"/>
      <c r="LGW99" s="1"/>
      <c r="LGX99" s="1"/>
      <c r="LGY99" s="1"/>
      <c r="LGZ99" s="1"/>
      <c r="LHA99" s="1"/>
      <c r="LHB99" s="1"/>
      <c r="LHC99" s="1"/>
      <c r="LHD99" s="1"/>
      <c r="LHE99" s="1"/>
      <c r="LHF99" s="1"/>
      <c r="LHG99" s="1"/>
      <c r="LHH99" s="1"/>
      <c r="LHI99" s="1"/>
      <c r="LHJ99" s="1"/>
      <c r="LHK99" s="1"/>
      <c r="LHL99" s="1"/>
      <c r="LHM99" s="1"/>
      <c r="LHN99" s="1"/>
      <c r="LHO99" s="1"/>
      <c r="LHP99" s="1"/>
      <c r="LHQ99" s="1"/>
      <c r="LHR99" s="1"/>
      <c r="LHS99" s="1"/>
      <c r="LHT99" s="1"/>
      <c r="LHU99" s="1"/>
      <c r="LHV99" s="1"/>
      <c r="LHW99" s="1"/>
      <c r="LHX99" s="1"/>
      <c r="LHY99" s="1"/>
      <c r="LHZ99" s="1"/>
      <c r="LIA99" s="1"/>
      <c r="LIB99" s="1"/>
      <c r="LIC99" s="1"/>
      <c r="LID99" s="1"/>
      <c r="LIE99" s="1"/>
      <c r="LIF99" s="1"/>
      <c r="LIG99" s="1"/>
      <c r="LIH99" s="1"/>
      <c r="LII99" s="1"/>
      <c r="LIJ99" s="1"/>
      <c r="LIK99" s="1"/>
      <c r="LIL99" s="1"/>
      <c r="LIM99" s="1"/>
      <c r="LIN99" s="1"/>
      <c r="LIO99" s="1"/>
      <c r="LIP99" s="1"/>
      <c r="LIQ99" s="1"/>
      <c r="LIR99" s="1"/>
      <c r="LIS99" s="1"/>
      <c r="LIT99" s="1"/>
      <c r="LIU99" s="1"/>
      <c r="LIV99" s="1"/>
      <c r="LIW99" s="1"/>
      <c r="LIX99" s="1"/>
      <c r="LIY99" s="1"/>
      <c r="LIZ99" s="1"/>
      <c r="LJA99" s="1"/>
      <c r="LJB99" s="1"/>
      <c r="LJC99" s="1"/>
      <c r="LJD99" s="1"/>
      <c r="LJE99" s="1"/>
      <c r="LJF99" s="1"/>
      <c r="LJG99" s="1"/>
      <c r="LJH99" s="1"/>
      <c r="LJI99" s="1"/>
      <c r="LJJ99" s="1"/>
      <c r="LJK99" s="1"/>
      <c r="LJL99" s="1"/>
      <c r="LJM99" s="1"/>
      <c r="LJN99" s="1"/>
      <c r="LJO99" s="1"/>
      <c r="LJP99" s="1"/>
      <c r="LJQ99" s="1"/>
      <c r="LJR99" s="1"/>
      <c r="LJS99" s="1"/>
      <c r="LJT99" s="1"/>
      <c r="LJU99" s="1"/>
      <c r="LJV99" s="1"/>
      <c r="LJW99" s="1"/>
      <c r="LJX99" s="1"/>
      <c r="LJY99" s="1"/>
      <c r="LJZ99" s="1"/>
      <c r="LKA99" s="1"/>
      <c r="LKB99" s="1"/>
      <c r="LKC99" s="1"/>
      <c r="LKD99" s="1"/>
      <c r="LKE99" s="1"/>
      <c r="LKF99" s="1"/>
      <c r="LKG99" s="1"/>
      <c r="LKH99" s="1"/>
      <c r="LKI99" s="1"/>
      <c r="LKJ99" s="1"/>
      <c r="LKK99" s="1"/>
      <c r="LKL99" s="1"/>
      <c r="LKM99" s="1"/>
      <c r="LKN99" s="1"/>
      <c r="LKO99" s="1"/>
      <c r="LKP99" s="1"/>
      <c r="LKQ99" s="1"/>
      <c r="LKR99" s="1"/>
      <c r="LKS99" s="1"/>
      <c r="LKT99" s="1"/>
      <c r="LKU99" s="1"/>
      <c r="LKV99" s="1"/>
      <c r="LKW99" s="1"/>
      <c r="LKX99" s="1"/>
      <c r="LKY99" s="1"/>
      <c r="LKZ99" s="1"/>
      <c r="LLA99" s="1"/>
      <c r="LLB99" s="1"/>
      <c r="LLC99" s="1"/>
      <c r="LLD99" s="1"/>
      <c r="LLE99" s="1"/>
      <c r="LLF99" s="1"/>
      <c r="LLG99" s="1"/>
      <c r="LLH99" s="1"/>
      <c r="LLI99" s="1"/>
      <c r="LLJ99" s="1"/>
      <c r="LLK99" s="1"/>
      <c r="LLL99" s="1"/>
      <c r="LLM99" s="1"/>
      <c r="LLN99" s="1"/>
      <c r="LLO99" s="1"/>
      <c r="LLP99" s="1"/>
      <c r="LLQ99" s="1"/>
      <c r="LLR99" s="1"/>
      <c r="LLS99" s="1"/>
      <c r="LLT99" s="1"/>
      <c r="LLU99" s="1"/>
      <c r="LLV99" s="1"/>
      <c r="LLW99" s="1"/>
      <c r="LLX99" s="1"/>
      <c r="LLY99" s="1"/>
      <c r="LLZ99" s="1"/>
      <c r="LMA99" s="1"/>
      <c r="LMB99" s="1"/>
      <c r="LMC99" s="1"/>
      <c r="LMD99" s="1"/>
      <c r="LME99" s="1"/>
      <c r="LMF99" s="1"/>
      <c r="LMG99" s="1"/>
      <c r="LMH99" s="1"/>
      <c r="LMI99" s="1"/>
      <c r="LMJ99" s="1"/>
      <c r="LMK99" s="1"/>
      <c r="LML99" s="1"/>
      <c r="LMM99" s="1"/>
      <c r="LMN99" s="1"/>
      <c r="LMO99" s="1"/>
      <c r="LMP99" s="1"/>
      <c r="LMQ99" s="1"/>
      <c r="LMR99" s="1"/>
      <c r="LMS99" s="1"/>
      <c r="LMT99" s="1"/>
      <c r="LMU99" s="1"/>
      <c r="LMV99" s="1"/>
      <c r="LMW99" s="1"/>
      <c r="LMX99" s="1"/>
      <c r="LMY99" s="1"/>
      <c r="LMZ99" s="1"/>
      <c r="LNA99" s="1"/>
      <c r="LNB99" s="1"/>
      <c r="LNC99" s="1"/>
      <c r="LND99" s="1"/>
      <c r="LNE99" s="1"/>
      <c r="LNF99" s="1"/>
      <c r="LNG99" s="1"/>
      <c r="LNH99" s="1"/>
      <c r="LNI99" s="1"/>
      <c r="LNJ99" s="1"/>
      <c r="LNK99" s="1"/>
      <c r="LNL99" s="1"/>
      <c r="LNM99" s="1"/>
      <c r="LNN99" s="1"/>
      <c r="LNO99" s="1"/>
      <c r="LNP99" s="1"/>
      <c r="LNQ99" s="1"/>
      <c r="LNR99" s="1"/>
      <c r="LNS99" s="1"/>
      <c r="LNT99" s="1"/>
      <c r="LNU99" s="1"/>
      <c r="LNV99" s="1"/>
      <c r="LNW99" s="1"/>
      <c r="LNX99" s="1"/>
      <c r="LNY99" s="1"/>
      <c r="LNZ99" s="1"/>
      <c r="LOA99" s="1"/>
      <c r="LOB99" s="1"/>
      <c r="LOC99" s="1"/>
      <c r="LOD99" s="1"/>
      <c r="LOE99" s="1"/>
      <c r="LOF99" s="1"/>
      <c r="LOG99" s="1"/>
      <c r="LOH99" s="1"/>
      <c r="LOI99" s="1"/>
      <c r="LOJ99" s="1"/>
      <c r="LOK99" s="1"/>
      <c r="LOL99" s="1"/>
      <c r="LOM99" s="1"/>
      <c r="LON99" s="1"/>
      <c r="LOO99" s="1"/>
      <c r="LOP99" s="1"/>
      <c r="LOQ99" s="1"/>
      <c r="LOR99" s="1"/>
      <c r="LOS99" s="1"/>
      <c r="LOT99" s="1"/>
      <c r="LOU99" s="1"/>
      <c r="LOV99" s="1"/>
      <c r="LOW99" s="1"/>
      <c r="LOX99" s="1"/>
      <c r="LOY99" s="1"/>
      <c r="LOZ99" s="1"/>
      <c r="LPA99" s="1"/>
      <c r="LPB99" s="1"/>
      <c r="LPC99" s="1"/>
      <c r="LPD99" s="1"/>
      <c r="LPE99" s="1"/>
      <c r="LPF99" s="1"/>
      <c r="LPG99" s="1"/>
      <c r="LPH99" s="1"/>
      <c r="LPI99" s="1"/>
      <c r="LPJ99" s="1"/>
      <c r="LPK99" s="1"/>
      <c r="LPL99" s="1"/>
      <c r="LPM99" s="1"/>
      <c r="LPN99" s="1"/>
      <c r="LPO99" s="1"/>
      <c r="LPP99" s="1"/>
      <c r="LPQ99" s="1"/>
      <c r="LPR99" s="1"/>
      <c r="LPS99" s="1"/>
      <c r="LPT99" s="1"/>
      <c r="LPU99" s="1"/>
      <c r="LPV99" s="1"/>
      <c r="LPW99" s="1"/>
      <c r="LPX99" s="1"/>
      <c r="LPY99" s="1"/>
      <c r="LPZ99" s="1"/>
      <c r="LQA99" s="1"/>
      <c r="LQB99" s="1"/>
      <c r="LQC99" s="1"/>
      <c r="LQD99" s="1"/>
      <c r="LQE99" s="1"/>
      <c r="LQF99" s="1"/>
      <c r="LQG99" s="1"/>
      <c r="LQH99" s="1"/>
      <c r="LQI99" s="1"/>
      <c r="LQJ99" s="1"/>
      <c r="LQK99" s="1"/>
      <c r="LQL99" s="1"/>
      <c r="LQM99" s="1"/>
      <c r="LQN99" s="1"/>
      <c r="LQO99" s="1"/>
      <c r="LQP99" s="1"/>
      <c r="LQQ99" s="1"/>
      <c r="LQR99" s="1"/>
      <c r="LQS99" s="1"/>
      <c r="LQT99" s="1"/>
      <c r="LQU99" s="1"/>
      <c r="LQV99" s="1"/>
      <c r="LQW99" s="1"/>
      <c r="LQX99" s="1"/>
      <c r="LQY99" s="1"/>
      <c r="LQZ99" s="1"/>
      <c r="LRA99" s="1"/>
      <c r="LRB99" s="1"/>
      <c r="LRC99" s="1"/>
      <c r="LRD99" s="1"/>
      <c r="LRE99" s="1"/>
      <c r="LRF99" s="1"/>
      <c r="LRG99" s="1"/>
      <c r="LRH99" s="1"/>
      <c r="LRI99" s="1"/>
      <c r="LRJ99" s="1"/>
      <c r="LRK99" s="1"/>
      <c r="LRL99" s="1"/>
      <c r="LRM99" s="1"/>
      <c r="LRN99" s="1"/>
      <c r="LRO99" s="1"/>
      <c r="LRP99" s="1"/>
      <c r="LRQ99" s="1"/>
      <c r="LRR99" s="1"/>
      <c r="LRS99" s="1"/>
      <c r="LRT99" s="1"/>
      <c r="LRU99" s="1"/>
      <c r="LRV99" s="1"/>
      <c r="LRW99" s="1"/>
      <c r="LRX99" s="1"/>
      <c r="LRY99" s="1"/>
      <c r="LRZ99" s="1"/>
      <c r="LSA99" s="1"/>
      <c r="LSB99" s="1"/>
      <c r="LSC99" s="1"/>
      <c r="LSD99" s="1"/>
      <c r="LSE99" s="1"/>
      <c r="LSF99" s="1"/>
      <c r="LSG99" s="1"/>
      <c r="LSH99" s="1"/>
      <c r="LSI99" s="1"/>
      <c r="LSJ99" s="1"/>
      <c r="LSK99" s="1"/>
      <c r="LSL99" s="1"/>
      <c r="LSM99" s="1"/>
      <c r="LSN99" s="1"/>
      <c r="LSO99" s="1"/>
      <c r="LSP99" s="1"/>
      <c r="LSQ99" s="1"/>
      <c r="LSR99" s="1"/>
      <c r="LSS99" s="1"/>
      <c r="LST99" s="1"/>
      <c r="LSU99" s="1"/>
      <c r="LSV99" s="1"/>
      <c r="LSW99" s="1"/>
      <c r="LSX99" s="1"/>
      <c r="LSY99" s="1"/>
      <c r="LSZ99" s="1"/>
      <c r="LTA99" s="1"/>
      <c r="LTB99" s="1"/>
      <c r="LTC99" s="1"/>
      <c r="LTD99" s="1"/>
      <c r="LTE99" s="1"/>
      <c r="LTF99" s="1"/>
      <c r="LTG99" s="1"/>
      <c r="LTH99" s="1"/>
      <c r="LTI99" s="1"/>
      <c r="LTJ99" s="1"/>
      <c r="LTK99" s="1"/>
      <c r="LTL99" s="1"/>
      <c r="LTM99" s="1"/>
      <c r="LTN99" s="1"/>
      <c r="LTO99" s="1"/>
      <c r="LTP99" s="1"/>
      <c r="LTQ99" s="1"/>
      <c r="LTR99" s="1"/>
      <c r="LTS99" s="1"/>
      <c r="LTT99" s="1"/>
      <c r="LTU99" s="1"/>
      <c r="LTV99" s="1"/>
      <c r="LTW99" s="1"/>
      <c r="LTX99" s="1"/>
      <c r="LTY99" s="1"/>
      <c r="LTZ99" s="1"/>
      <c r="LUA99" s="1"/>
      <c r="LUB99" s="1"/>
      <c r="LUC99" s="1"/>
      <c r="LUD99" s="1"/>
      <c r="LUE99" s="1"/>
      <c r="LUF99" s="1"/>
      <c r="LUG99" s="1"/>
      <c r="LUH99" s="1"/>
      <c r="LUI99" s="1"/>
      <c r="LUJ99" s="1"/>
      <c r="LUK99" s="1"/>
      <c r="LUL99" s="1"/>
      <c r="LUM99" s="1"/>
      <c r="LUN99" s="1"/>
      <c r="LUO99" s="1"/>
      <c r="LUP99" s="1"/>
      <c r="LUQ99" s="1"/>
      <c r="LUR99" s="1"/>
      <c r="LUS99" s="1"/>
      <c r="LUT99" s="1"/>
      <c r="LUU99" s="1"/>
      <c r="LUV99" s="1"/>
      <c r="LUW99" s="1"/>
      <c r="LUX99" s="1"/>
      <c r="LUY99" s="1"/>
      <c r="LUZ99" s="1"/>
      <c r="LVA99" s="1"/>
      <c r="LVB99" s="1"/>
      <c r="LVC99" s="1"/>
      <c r="LVD99" s="1"/>
      <c r="LVE99" s="1"/>
      <c r="LVF99" s="1"/>
      <c r="LVG99" s="1"/>
      <c r="LVH99" s="1"/>
      <c r="LVI99" s="1"/>
      <c r="LVJ99" s="1"/>
      <c r="LVK99" s="1"/>
      <c r="LVL99" s="1"/>
      <c r="LVM99" s="1"/>
      <c r="LVN99" s="1"/>
      <c r="LVO99" s="1"/>
      <c r="LVP99" s="1"/>
      <c r="LVQ99" s="1"/>
      <c r="LVR99" s="1"/>
      <c r="LVS99" s="1"/>
      <c r="LVT99" s="1"/>
      <c r="LVU99" s="1"/>
      <c r="LVV99" s="1"/>
      <c r="LVW99" s="1"/>
      <c r="LVX99" s="1"/>
      <c r="LVY99" s="1"/>
      <c r="LVZ99" s="1"/>
      <c r="LWA99" s="1"/>
      <c r="LWB99" s="1"/>
      <c r="LWC99" s="1"/>
      <c r="LWD99" s="1"/>
      <c r="LWE99" s="1"/>
      <c r="LWF99" s="1"/>
      <c r="LWG99" s="1"/>
      <c r="LWH99" s="1"/>
      <c r="LWI99" s="1"/>
      <c r="LWJ99" s="1"/>
      <c r="LWK99" s="1"/>
      <c r="LWL99" s="1"/>
      <c r="LWM99" s="1"/>
      <c r="LWN99" s="1"/>
      <c r="LWO99" s="1"/>
      <c r="LWP99" s="1"/>
      <c r="LWQ99" s="1"/>
      <c r="LWR99" s="1"/>
      <c r="LWS99" s="1"/>
      <c r="LWT99" s="1"/>
      <c r="LWU99" s="1"/>
      <c r="LWV99" s="1"/>
      <c r="LWW99" s="1"/>
      <c r="LWX99" s="1"/>
      <c r="LWY99" s="1"/>
      <c r="LWZ99" s="1"/>
      <c r="LXA99" s="1"/>
      <c r="LXB99" s="1"/>
      <c r="LXC99" s="1"/>
      <c r="LXD99" s="1"/>
      <c r="LXE99" s="1"/>
      <c r="LXF99" s="1"/>
      <c r="LXG99" s="1"/>
      <c r="LXH99" s="1"/>
      <c r="LXI99" s="1"/>
      <c r="LXJ99" s="1"/>
      <c r="LXK99" s="1"/>
      <c r="LXL99" s="1"/>
      <c r="LXM99" s="1"/>
      <c r="LXN99" s="1"/>
      <c r="LXO99" s="1"/>
      <c r="LXP99" s="1"/>
      <c r="LXQ99" s="1"/>
      <c r="LXR99" s="1"/>
      <c r="LXS99" s="1"/>
      <c r="LXT99" s="1"/>
      <c r="LXU99" s="1"/>
      <c r="LXV99" s="1"/>
      <c r="LXW99" s="1"/>
      <c r="LXX99" s="1"/>
      <c r="LXY99" s="1"/>
      <c r="LXZ99" s="1"/>
      <c r="LYA99" s="1"/>
      <c r="LYB99" s="1"/>
      <c r="LYC99" s="1"/>
      <c r="LYD99" s="1"/>
      <c r="LYE99" s="1"/>
      <c r="LYF99" s="1"/>
      <c r="LYG99" s="1"/>
      <c r="LYH99" s="1"/>
      <c r="LYI99" s="1"/>
      <c r="LYJ99" s="1"/>
      <c r="LYK99" s="1"/>
      <c r="LYL99" s="1"/>
      <c r="LYM99" s="1"/>
      <c r="LYN99" s="1"/>
      <c r="LYO99" s="1"/>
      <c r="LYP99" s="1"/>
      <c r="LYQ99" s="1"/>
      <c r="LYR99" s="1"/>
      <c r="LYS99" s="1"/>
      <c r="LYT99" s="1"/>
      <c r="LYU99" s="1"/>
      <c r="LYV99" s="1"/>
      <c r="LYW99" s="1"/>
      <c r="LYX99" s="1"/>
      <c r="LYY99" s="1"/>
      <c r="LYZ99" s="1"/>
      <c r="LZA99" s="1"/>
      <c r="LZB99" s="1"/>
      <c r="LZC99" s="1"/>
      <c r="LZD99" s="1"/>
      <c r="LZE99" s="1"/>
      <c r="LZF99" s="1"/>
      <c r="LZG99" s="1"/>
      <c r="LZH99" s="1"/>
      <c r="LZI99" s="1"/>
      <c r="LZJ99" s="1"/>
      <c r="LZK99" s="1"/>
      <c r="LZL99" s="1"/>
      <c r="LZM99" s="1"/>
      <c r="LZN99" s="1"/>
      <c r="LZO99" s="1"/>
      <c r="LZP99" s="1"/>
      <c r="LZQ99" s="1"/>
      <c r="LZR99" s="1"/>
      <c r="LZS99" s="1"/>
      <c r="LZT99" s="1"/>
      <c r="LZU99" s="1"/>
      <c r="LZV99" s="1"/>
      <c r="LZW99" s="1"/>
      <c r="LZX99" s="1"/>
      <c r="LZY99" s="1"/>
      <c r="LZZ99" s="1"/>
      <c r="MAA99" s="1"/>
      <c r="MAB99" s="1"/>
      <c r="MAC99" s="1"/>
      <c r="MAD99" s="1"/>
      <c r="MAE99" s="1"/>
      <c r="MAF99" s="1"/>
      <c r="MAG99" s="1"/>
      <c r="MAH99" s="1"/>
      <c r="MAI99" s="1"/>
      <c r="MAJ99" s="1"/>
      <c r="MAK99" s="1"/>
      <c r="MAL99" s="1"/>
      <c r="MAM99" s="1"/>
      <c r="MAN99" s="1"/>
      <c r="MAO99" s="1"/>
      <c r="MAP99" s="1"/>
      <c r="MAQ99" s="1"/>
      <c r="MAR99" s="1"/>
      <c r="MAS99" s="1"/>
      <c r="MAT99" s="1"/>
      <c r="MAU99" s="1"/>
      <c r="MAV99" s="1"/>
      <c r="MAW99" s="1"/>
      <c r="MAX99" s="1"/>
      <c r="MAY99" s="1"/>
      <c r="MAZ99" s="1"/>
      <c r="MBA99" s="1"/>
      <c r="MBB99" s="1"/>
      <c r="MBC99" s="1"/>
      <c r="MBD99" s="1"/>
      <c r="MBE99" s="1"/>
      <c r="MBF99" s="1"/>
      <c r="MBG99" s="1"/>
      <c r="MBH99" s="1"/>
      <c r="MBI99" s="1"/>
      <c r="MBJ99" s="1"/>
      <c r="MBK99" s="1"/>
      <c r="MBL99" s="1"/>
      <c r="MBM99" s="1"/>
      <c r="MBN99" s="1"/>
      <c r="MBO99" s="1"/>
      <c r="MBP99" s="1"/>
      <c r="MBQ99" s="1"/>
      <c r="MBR99" s="1"/>
      <c r="MBS99" s="1"/>
      <c r="MBT99" s="1"/>
      <c r="MBU99" s="1"/>
      <c r="MBV99" s="1"/>
      <c r="MBW99" s="1"/>
      <c r="MBX99" s="1"/>
      <c r="MBY99" s="1"/>
      <c r="MBZ99" s="1"/>
      <c r="MCA99" s="1"/>
      <c r="MCB99" s="1"/>
      <c r="MCC99" s="1"/>
      <c r="MCD99" s="1"/>
      <c r="MCE99" s="1"/>
      <c r="MCF99" s="1"/>
      <c r="MCG99" s="1"/>
      <c r="MCH99" s="1"/>
      <c r="MCI99" s="1"/>
      <c r="MCJ99" s="1"/>
      <c r="MCK99" s="1"/>
      <c r="MCL99" s="1"/>
      <c r="MCM99" s="1"/>
      <c r="MCN99" s="1"/>
      <c r="MCO99" s="1"/>
      <c r="MCP99" s="1"/>
      <c r="MCQ99" s="1"/>
      <c r="MCR99" s="1"/>
      <c r="MCS99" s="1"/>
      <c r="MCT99" s="1"/>
      <c r="MCU99" s="1"/>
      <c r="MCV99" s="1"/>
      <c r="MCW99" s="1"/>
      <c r="MCX99" s="1"/>
      <c r="MCY99" s="1"/>
      <c r="MCZ99" s="1"/>
      <c r="MDA99" s="1"/>
      <c r="MDB99" s="1"/>
      <c r="MDC99" s="1"/>
      <c r="MDD99" s="1"/>
      <c r="MDE99" s="1"/>
      <c r="MDF99" s="1"/>
      <c r="MDG99" s="1"/>
      <c r="MDH99" s="1"/>
      <c r="MDI99" s="1"/>
      <c r="MDJ99" s="1"/>
      <c r="MDK99" s="1"/>
      <c r="MDL99" s="1"/>
      <c r="MDM99" s="1"/>
      <c r="MDN99" s="1"/>
      <c r="MDO99" s="1"/>
      <c r="MDP99" s="1"/>
      <c r="MDQ99" s="1"/>
      <c r="MDR99" s="1"/>
      <c r="MDS99" s="1"/>
      <c r="MDT99" s="1"/>
      <c r="MDU99" s="1"/>
      <c r="MDV99" s="1"/>
      <c r="MDW99" s="1"/>
      <c r="MDX99" s="1"/>
      <c r="MDY99" s="1"/>
      <c r="MDZ99" s="1"/>
      <c r="MEA99" s="1"/>
      <c r="MEB99" s="1"/>
      <c r="MEC99" s="1"/>
      <c r="MED99" s="1"/>
      <c r="MEE99" s="1"/>
      <c r="MEF99" s="1"/>
      <c r="MEG99" s="1"/>
      <c r="MEH99" s="1"/>
      <c r="MEI99" s="1"/>
      <c r="MEJ99" s="1"/>
      <c r="MEK99" s="1"/>
      <c r="MEL99" s="1"/>
      <c r="MEM99" s="1"/>
      <c r="MEN99" s="1"/>
      <c r="MEO99" s="1"/>
      <c r="MEP99" s="1"/>
      <c r="MEQ99" s="1"/>
      <c r="MER99" s="1"/>
      <c r="MES99" s="1"/>
      <c r="MET99" s="1"/>
      <c r="MEU99" s="1"/>
      <c r="MEV99" s="1"/>
      <c r="MEW99" s="1"/>
      <c r="MEX99" s="1"/>
      <c r="MEY99" s="1"/>
      <c r="MEZ99" s="1"/>
      <c r="MFA99" s="1"/>
      <c r="MFB99" s="1"/>
      <c r="MFC99" s="1"/>
      <c r="MFD99" s="1"/>
      <c r="MFE99" s="1"/>
      <c r="MFF99" s="1"/>
      <c r="MFG99" s="1"/>
      <c r="MFH99" s="1"/>
      <c r="MFI99" s="1"/>
      <c r="MFJ99" s="1"/>
      <c r="MFK99" s="1"/>
      <c r="MFL99" s="1"/>
      <c r="MFM99" s="1"/>
      <c r="MFN99" s="1"/>
      <c r="MFO99" s="1"/>
      <c r="MFP99" s="1"/>
      <c r="MFQ99" s="1"/>
      <c r="MFR99" s="1"/>
      <c r="MFS99" s="1"/>
      <c r="MFT99" s="1"/>
      <c r="MFU99" s="1"/>
      <c r="MFV99" s="1"/>
      <c r="MFW99" s="1"/>
      <c r="MFX99" s="1"/>
      <c r="MFY99" s="1"/>
      <c r="MFZ99" s="1"/>
      <c r="MGA99" s="1"/>
      <c r="MGB99" s="1"/>
      <c r="MGC99" s="1"/>
      <c r="MGD99" s="1"/>
      <c r="MGE99" s="1"/>
      <c r="MGF99" s="1"/>
      <c r="MGG99" s="1"/>
      <c r="MGH99" s="1"/>
      <c r="MGI99" s="1"/>
      <c r="MGJ99" s="1"/>
      <c r="MGK99" s="1"/>
      <c r="MGL99" s="1"/>
      <c r="MGM99" s="1"/>
      <c r="MGN99" s="1"/>
      <c r="MGO99" s="1"/>
      <c r="MGP99" s="1"/>
      <c r="MGQ99" s="1"/>
      <c r="MGR99" s="1"/>
      <c r="MGS99" s="1"/>
      <c r="MGT99" s="1"/>
      <c r="MGU99" s="1"/>
      <c r="MGV99" s="1"/>
      <c r="MGW99" s="1"/>
      <c r="MGX99" s="1"/>
      <c r="MGY99" s="1"/>
      <c r="MGZ99" s="1"/>
      <c r="MHA99" s="1"/>
      <c r="MHB99" s="1"/>
      <c r="MHC99" s="1"/>
      <c r="MHD99" s="1"/>
      <c r="MHE99" s="1"/>
      <c r="MHF99" s="1"/>
      <c r="MHG99" s="1"/>
      <c r="MHH99" s="1"/>
      <c r="MHI99" s="1"/>
      <c r="MHJ99" s="1"/>
      <c r="MHK99" s="1"/>
      <c r="MHL99" s="1"/>
      <c r="MHM99" s="1"/>
      <c r="MHN99" s="1"/>
      <c r="MHO99" s="1"/>
      <c r="MHP99" s="1"/>
      <c r="MHQ99" s="1"/>
      <c r="MHR99" s="1"/>
      <c r="MHS99" s="1"/>
      <c r="MHT99" s="1"/>
      <c r="MHU99" s="1"/>
      <c r="MHV99" s="1"/>
      <c r="MHW99" s="1"/>
      <c r="MHX99" s="1"/>
      <c r="MHY99" s="1"/>
      <c r="MHZ99" s="1"/>
      <c r="MIA99" s="1"/>
      <c r="MIB99" s="1"/>
      <c r="MIC99" s="1"/>
      <c r="MID99" s="1"/>
      <c r="MIE99" s="1"/>
      <c r="MIF99" s="1"/>
      <c r="MIG99" s="1"/>
      <c r="MIH99" s="1"/>
      <c r="MII99" s="1"/>
      <c r="MIJ99" s="1"/>
      <c r="MIK99" s="1"/>
      <c r="MIL99" s="1"/>
      <c r="MIM99" s="1"/>
      <c r="MIN99" s="1"/>
      <c r="MIO99" s="1"/>
      <c r="MIP99" s="1"/>
      <c r="MIQ99" s="1"/>
      <c r="MIR99" s="1"/>
      <c r="MIS99" s="1"/>
      <c r="MIT99" s="1"/>
      <c r="MIU99" s="1"/>
      <c r="MIV99" s="1"/>
      <c r="MIW99" s="1"/>
      <c r="MIX99" s="1"/>
      <c r="MIY99" s="1"/>
      <c r="MIZ99" s="1"/>
      <c r="MJA99" s="1"/>
      <c r="MJB99" s="1"/>
      <c r="MJC99" s="1"/>
      <c r="MJD99" s="1"/>
      <c r="MJE99" s="1"/>
      <c r="MJF99" s="1"/>
      <c r="MJG99" s="1"/>
      <c r="MJH99" s="1"/>
      <c r="MJI99" s="1"/>
      <c r="MJJ99" s="1"/>
      <c r="MJK99" s="1"/>
      <c r="MJL99" s="1"/>
      <c r="MJM99" s="1"/>
      <c r="MJN99" s="1"/>
      <c r="MJO99" s="1"/>
      <c r="MJP99" s="1"/>
      <c r="MJQ99" s="1"/>
      <c r="MJR99" s="1"/>
      <c r="MJS99" s="1"/>
      <c r="MJT99" s="1"/>
      <c r="MJU99" s="1"/>
      <c r="MJV99" s="1"/>
      <c r="MJW99" s="1"/>
      <c r="MJX99" s="1"/>
      <c r="MJY99" s="1"/>
      <c r="MJZ99" s="1"/>
      <c r="MKA99" s="1"/>
      <c r="MKB99" s="1"/>
      <c r="MKC99" s="1"/>
      <c r="MKD99" s="1"/>
      <c r="MKE99" s="1"/>
      <c r="MKF99" s="1"/>
      <c r="MKG99" s="1"/>
      <c r="MKH99" s="1"/>
      <c r="MKI99" s="1"/>
      <c r="MKJ99" s="1"/>
      <c r="MKK99" s="1"/>
      <c r="MKL99" s="1"/>
      <c r="MKM99" s="1"/>
      <c r="MKN99" s="1"/>
      <c r="MKO99" s="1"/>
      <c r="MKP99" s="1"/>
      <c r="MKQ99" s="1"/>
      <c r="MKR99" s="1"/>
      <c r="MKS99" s="1"/>
      <c r="MKT99" s="1"/>
      <c r="MKU99" s="1"/>
      <c r="MKV99" s="1"/>
      <c r="MKW99" s="1"/>
      <c r="MKX99" s="1"/>
      <c r="MKY99" s="1"/>
      <c r="MKZ99" s="1"/>
      <c r="MLA99" s="1"/>
      <c r="MLB99" s="1"/>
      <c r="MLC99" s="1"/>
      <c r="MLD99" s="1"/>
      <c r="MLE99" s="1"/>
      <c r="MLF99" s="1"/>
      <c r="MLG99" s="1"/>
      <c r="MLH99" s="1"/>
      <c r="MLI99" s="1"/>
      <c r="MLJ99" s="1"/>
      <c r="MLK99" s="1"/>
      <c r="MLL99" s="1"/>
      <c r="MLM99" s="1"/>
      <c r="MLN99" s="1"/>
      <c r="MLO99" s="1"/>
      <c r="MLP99" s="1"/>
      <c r="MLQ99" s="1"/>
      <c r="MLR99" s="1"/>
      <c r="MLS99" s="1"/>
      <c r="MLT99" s="1"/>
      <c r="MLU99" s="1"/>
      <c r="MLV99" s="1"/>
      <c r="MLW99" s="1"/>
      <c r="MLX99" s="1"/>
      <c r="MLY99" s="1"/>
      <c r="MLZ99" s="1"/>
      <c r="MMA99" s="1"/>
      <c r="MMB99" s="1"/>
      <c r="MMC99" s="1"/>
      <c r="MMD99" s="1"/>
      <c r="MME99" s="1"/>
      <c r="MMF99" s="1"/>
      <c r="MMG99" s="1"/>
      <c r="MMH99" s="1"/>
      <c r="MMI99" s="1"/>
      <c r="MMJ99" s="1"/>
      <c r="MMK99" s="1"/>
      <c r="MML99" s="1"/>
      <c r="MMM99" s="1"/>
      <c r="MMN99" s="1"/>
      <c r="MMO99" s="1"/>
      <c r="MMP99" s="1"/>
      <c r="MMQ99" s="1"/>
      <c r="MMR99" s="1"/>
      <c r="MMS99" s="1"/>
      <c r="MMT99" s="1"/>
      <c r="MMU99" s="1"/>
      <c r="MMV99" s="1"/>
      <c r="MMW99" s="1"/>
      <c r="MMX99" s="1"/>
      <c r="MMY99" s="1"/>
      <c r="MMZ99" s="1"/>
      <c r="MNA99" s="1"/>
      <c r="MNB99" s="1"/>
      <c r="MNC99" s="1"/>
      <c r="MND99" s="1"/>
      <c r="MNE99" s="1"/>
      <c r="MNF99" s="1"/>
      <c r="MNG99" s="1"/>
      <c r="MNH99" s="1"/>
      <c r="MNI99" s="1"/>
      <c r="MNJ99" s="1"/>
      <c r="MNK99" s="1"/>
      <c r="MNL99" s="1"/>
      <c r="MNM99" s="1"/>
      <c r="MNN99" s="1"/>
      <c r="MNO99" s="1"/>
      <c r="MNP99" s="1"/>
      <c r="MNQ99" s="1"/>
      <c r="MNR99" s="1"/>
      <c r="MNS99" s="1"/>
      <c r="MNT99" s="1"/>
      <c r="MNU99" s="1"/>
      <c r="MNV99" s="1"/>
      <c r="MNW99" s="1"/>
      <c r="MNX99" s="1"/>
      <c r="MNY99" s="1"/>
      <c r="MNZ99" s="1"/>
      <c r="MOA99" s="1"/>
      <c r="MOB99" s="1"/>
      <c r="MOC99" s="1"/>
      <c r="MOD99" s="1"/>
      <c r="MOE99" s="1"/>
      <c r="MOF99" s="1"/>
      <c r="MOG99" s="1"/>
      <c r="MOH99" s="1"/>
      <c r="MOI99" s="1"/>
      <c r="MOJ99" s="1"/>
      <c r="MOK99" s="1"/>
      <c r="MOL99" s="1"/>
      <c r="MOM99" s="1"/>
      <c r="MON99" s="1"/>
      <c r="MOO99" s="1"/>
      <c r="MOP99" s="1"/>
      <c r="MOQ99" s="1"/>
      <c r="MOR99" s="1"/>
      <c r="MOS99" s="1"/>
      <c r="MOT99" s="1"/>
      <c r="MOU99" s="1"/>
      <c r="MOV99" s="1"/>
      <c r="MOW99" s="1"/>
      <c r="MOX99" s="1"/>
      <c r="MOY99" s="1"/>
      <c r="MOZ99" s="1"/>
      <c r="MPA99" s="1"/>
      <c r="MPB99" s="1"/>
      <c r="MPC99" s="1"/>
      <c r="MPD99" s="1"/>
      <c r="MPE99" s="1"/>
      <c r="MPF99" s="1"/>
      <c r="MPG99" s="1"/>
      <c r="MPH99" s="1"/>
      <c r="MPI99" s="1"/>
      <c r="MPJ99" s="1"/>
      <c r="MPK99" s="1"/>
      <c r="MPL99" s="1"/>
      <c r="MPM99" s="1"/>
      <c r="MPN99" s="1"/>
      <c r="MPO99" s="1"/>
      <c r="MPP99" s="1"/>
      <c r="MPQ99" s="1"/>
      <c r="MPR99" s="1"/>
      <c r="MPS99" s="1"/>
      <c r="MPT99" s="1"/>
      <c r="MPU99" s="1"/>
      <c r="MPV99" s="1"/>
      <c r="MPW99" s="1"/>
      <c r="MPX99" s="1"/>
      <c r="MPY99" s="1"/>
      <c r="MPZ99" s="1"/>
      <c r="MQA99" s="1"/>
      <c r="MQB99" s="1"/>
      <c r="MQC99" s="1"/>
      <c r="MQD99" s="1"/>
      <c r="MQE99" s="1"/>
      <c r="MQF99" s="1"/>
      <c r="MQG99" s="1"/>
      <c r="MQH99" s="1"/>
      <c r="MQI99" s="1"/>
      <c r="MQJ99" s="1"/>
      <c r="MQK99" s="1"/>
      <c r="MQL99" s="1"/>
      <c r="MQM99" s="1"/>
      <c r="MQN99" s="1"/>
      <c r="MQO99" s="1"/>
      <c r="MQP99" s="1"/>
      <c r="MQQ99" s="1"/>
      <c r="MQR99" s="1"/>
      <c r="MQS99" s="1"/>
      <c r="MQT99" s="1"/>
      <c r="MQU99" s="1"/>
      <c r="MQV99" s="1"/>
      <c r="MQW99" s="1"/>
      <c r="MQX99" s="1"/>
      <c r="MQY99" s="1"/>
      <c r="MQZ99" s="1"/>
      <c r="MRA99" s="1"/>
      <c r="MRB99" s="1"/>
      <c r="MRC99" s="1"/>
      <c r="MRD99" s="1"/>
      <c r="MRE99" s="1"/>
      <c r="MRF99" s="1"/>
      <c r="MRG99" s="1"/>
      <c r="MRH99" s="1"/>
      <c r="MRI99" s="1"/>
      <c r="MRJ99" s="1"/>
      <c r="MRK99" s="1"/>
      <c r="MRL99" s="1"/>
      <c r="MRM99" s="1"/>
      <c r="MRN99" s="1"/>
      <c r="MRO99" s="1"/>
      <c r="MRP99" s="1"/>
      <c r="MRQ99" s="1"/>
      <c r="MRR99" s="1"/>
      <c r="MRS99" s="1"/>
      <c r="MRT99" s="1"/>
      <c r="MRU99" s="1"/>
      <c r="MRV99" s="1"/>
      <c r="MRW99" s="1"/>
      <c r="MRX99" s="1"/>
      <c r="MRY99" s="1"/>
      <c r="MRZ99" s="1"/>
      <c r="MSA99" s="1"/>
      <c r="MSB99" s="1"/>
      <c r="MSC99" s="1"/>
      <c r="MSD99" s="1"/>
      <c r="MSE99" s="1"/>
      <c r="MSF99" s="1"/>
      <c r="MSG99" s="1"/>
      <c r="MSH99" s="1"/>
      <c r="MSI99" s="1"/>
      <c r="MSJ99" s="1"/>
      <c r="MSK99" s="1"/>
      <c r="MSL99" s="1"/>
      <c r="MSM99" s="1"/>
      <c r="MSN99" s="1"/>
      <c r="MSO99" s="1"/>
      <c r="MSP99" s="1"/>
      <c r="MSQ99" s="1"/>
      <c r="MSR99" s="1"/>
      <c r="MSS99" s="1"/>
      <c r="MST99" s="1"/>
      <c r="MSU99" s="1"/>
      <c r="MSV99" s="1"/>
      <c r="MSW99" s="1"/>
      <c r="MSX99" s="1"/>
      <c r="MSY99" s="1"/>
      <c r="MSZ99" s="1"/>
      <c r="MTA99" s="1"/>
      <c r="MTB99" s="1"/>
      <c r="MTC99" s="1"/>
      <c r="MTD99" s="1"/>
      <c r="MTE99" s="1"/>
      <c r="MTF99" s="1"/>
      <c r="MTG99" s="1"/>
      <c r="MTH99" s="1"/>
      <c r="MTI99" s="1"/>
      <c r="MTJ99" s="1"/>
      <c r="MTK99" s="1"/>
      <c r="MTL99" s="1"/>
      <c r="MTM99" s="1"/>
      <c r="MTN99" s="1"/>
      <c r="MTO99" s="1"/>
      <c r="MTP99" s="1"/>
      <c r="MTQ99" s="1"/>
      <c r="MTR99" s="1"/>
      <c r="MTS99" s="1"/>
      <c r="MTT99" s="1"/>
      <c r="MTU99" s="1"/>
      <c r="MTV99" s="1"/>
      <c r="MTW99" s="1"/>
      <c r="MTX99" s="1"/>
      <c r="MTY99" s="1"/>
      <c r="MTZ99" s="1"/>
      <c r="MUA99" s="1"/>
      <c r="MUB99" s="1"/>
      <c r="MUC99" s="1"/>
      <c r="MUD99" s="1"/>
      <c r="MUE99" s="1"/>
      <c r="MUF99" s="1"/>
      <c r="MUG99" s="1"/>
      <c r="MUH99" s="1"/>
      <c r="MUI99" s="1"/>
      <c r="MUJ99" s="1"/>
      <c r="MUK99" s="1"/>
      <c r="MUL99" s="1"/>
      <c r="MUM99" s="1"/>
      <c r="MUN99" s="1"/>
      <c r="MUO99" s="1"/>
      <c r="MUP99" s="1"/>
      <c r="MUQ99" s="1"/>
      <c r="MUR99" s="1"/>
      <c r="MUS99" s="1"/>
      <c r="MUT99" s="1"/>
      <c r="MUU99" s="1"/>
      <c r="MUV99" s="1"/>
      <c r="MUW99" s="1"/>
      <c r="MUX99" s="1"/>
      <c r="MUY99" s="1"/>
      <c r="MUZ99" s="1"/>
      <c r="MVA99" s="1"/>
      <c r="MVB99" s="1"/>
      <c r="MVC99" s="1"/>
      <c r="MVD99" s="1"/>
      <c r="MVE99" s="1"/>
      <c r="MVF99" s="1"/>
      <c r="MVG99" s="1"/>
      <c r="MVH99" s="1"/>
      <c r="MVI99" s="1"/>
      <c r="MVJ99" s="1"/>
      <c r="MVK99" s="1"/>
      <c r="MVL99" s="1"/>
      <c r="MVM99" s="1"/>
      <c r="MVN99" s="1"/>
      <c r="MVO99" s="1"/>
      <c r="MVP99" s="1"/>
      <c r="MVQ99" s="1"/>
      <c r="MVR99" s="1"/>
      <c r="MVS99" s="1"/>
      <c r="MVT99" s="1"/>
      <c r="MVU99" s="1"/>
      <c r="MVV99" s="1"/>
      <c r="MVW99" s="1"/>
      <c r="MVX99" s="1"/>
      <c r="MVY99" s="1"/>
      <c r="MVZ99" s="1"/>
      <c r="MWA99" s="1"/>
      <c r="MWB99" s="1"/>
      <c r="MWC99" s="1"/>
      <c r="MWD99" s="1"/>
      <c r="MWE99" s="1"/>
      <c r="MWF99" s="1"/>
      <c r="MWG99" s="1"/>
      <c r="MWH99" s="1"/>
      <c r="MWI99" s="1"/>
      <c r="MWJ99" s="1"/>
      <c r="MWK99" s="1"/>
      <c r="MWL99" s="1"/>
      <c r="MWM99" s="1"/>
      <c r="MWN99" s="1"/>
      <c r="MWO99" s="1"/>
      <c r="MWP99" s="1"/>
      <c r="MWQ99" s="1"/>
      <c r="MWR99" s="1"/>
      <c r="MWS99" s="1"/>
      <c r="MWT99" s="1"/>
      <c r="MWU99" s="1"/>
      <c r="MWV99" s="1"/>
      <c r="MWW99" s="1"/>
      <c r="MWX99" s="1"/>
      <c r="MWY99" s="1"/>
      <c r="MWZ99" s="1"/>
      <c r="MXA99" s="1"/>
      <c r="MXB99" s="1"/>
      <c r="MXC99" s="1"/>
      <c r="MXD99" s="1"/>
      <c r="MXE99" s="1"/>
      <c r="MXF99" s="1"/>
      <c r="MXG99" s="1"/>
      <c r="MXH99" s="1"/>
      <c r="MXI99" s="1"/>
      <c r="MXJ99" s="1"/>
      <c r="MXK99" s="1"/>
      <c r="MXL99" s="1"/>
      <c r="MXM99" s="1"/>
      <c r="MXN99" s="1"/>
      <c r="MXO99" s="1"/>
      <c r="MXP99" s="1"/>
      <c r="MXQ99" s="1"/>
      <c r="MXR99" s="1"/>
      <c r="MXS99" s="1"/>
      <c r="MXT99" s="1"/>
      <c r="MXU99" s="1"/>
      <c r="MXV99" s="1"/>
      <c r="MXW99" s="1"/>
      <c r="MXX99" s="1"/>
      <c r="MXY99" s="1"/>
      <c r="MXZ99" s="1"/>
      <c r="MYA99" s="1"/>
      <c r="MYB99" s="1"/>
      <c r="MYC99" s="1"/>
      <c r="MYD99" s="1"/>
      <c r="MYE99" s="1"/>
      <c r="MYF99" s="1"/>
      <c r="MYG99" s="1"/>
      <c r="MYH99" s="1"/>
      <c r="MYI99" s="1"/>
      <c r="MYJ99" s="1"/>
      <c r="MYK99" s="1"/>
      <c r="MYL99" s="1"/>
      <c r="MYM99" s="1"/>
      <c r="MYN99" s="1"/>
      <c r="MYO99" s="1"/>
      <c r="MYP99" s="1"/>
      <c r="MYQ99" s="1"/>
      <c r="MYR99" s="1"/>
      <c r="MYS99" s="1"/>
      <c r="MYT99" s="1"/>
      <c r="MYU99" s="1"/>
      <c r="MYV99" s="1"/>
      <c r="MYW99" s="1"/>
      <c r="MYX99" s="1"/>
      <c r="MYY99" s="1"/>
      <c r="MYZ99" s="1"/>
      <c r="MZA99" s="1"/>
      <c r="MZB99" s="1"/>
      <c r="MZC99" s="1"/>
      <c r="MZD99" s="1"/>
      <c r="MZE99" s="1"/>
      <c r="MZF99" s="1"/>
      <c r="MZG99" s="1"/>
      <c r="MZH99" s="1"/>
      <c r="MZI99" s="1"/>
      <c r="MZJ99" s="1"/>
      <c r="MZK99" s="1"/>
      <c r="MZL99" s="1"/>
      <c r="MZM99" s="1"/>
      <c r="MZN99" s="1"/>
      <c r="MZO99" s="1"/>
      <c r="MZP99" s="1"/>
      <c r="MZQ99" s="1"/>
      <c r="MZR99" s="1"/>
      <c r="MZS99" s="1"/>
      <c r="MZT99" s="1"/>
      <c r="MZU99" s="1"/>
      <c r="MZV99" s="1"/>
      <c r="MZW99" s="1"/>
      <c r="MZX99" s="1"/>
      <c r="MZY99" s="1"/>
      <c r="MZZ99" s="1"/>
      <c r="NAA99" s="1"/>
      <c r="NAB99" s="1"/>
      <c r="NAC99" s="1"/>
      <c r="NAD99" s="1"/>
      <c r="NAE99" s="1"/>
      <c r="NAF99" s="1"/>
      <c r="NAG99" s="1"/>
      <c r="NAH99" s="1"/>
      <c r="NAI99" s="1"/>
      <c r="NAJ99" s="1"/>
      <c r="NAK99" s="1"/>
      <c r="NAL99" s="1"/>
      <c r="NAM99" s="1"/>
      <c r="NAN99" s="1"/>
      <c r="NAO99" s="1"/>
      <c r="NAP99" s="1"/>
      <c r="NAQ99" s="1"/>
      <c r="NAR99" s="1"/>
      <c r="NAS99" s="1"/>
      <c r="NAT99" s="1"/>
      <c r="NAU99" s="1"/>
      <c r="NAV99" s="1"/>
      <c r="NAW99" s="1"/>
      <c r="NAX99" s="1"/>
      <c r="NAY99" s="1"/>
      <c r="NAZ99" s="1"/>
      <c r="NBA99" s="1"/>
      <c r="NBB99" s="1"/>
      <c r="NBC99" s="1"/>
      <c r="NBD99" s="1"/>
      <c r="NBE99" s="1"/>
      <c r="NBF99" s="1"/>
      <c r="NBG99" s="1"/>
      <c r="NBH99" s="1"/>
      <c r="NBI99" s="1"/>
      <c r="NBJ99" s="1"/>
      <c r="NBK99" s="1"/>
      <c r="NBL99" s="1"/>
      <c r="NBM99" s="1"/>
      <c r="NBN99" s="1"/>
      <c r="NBO99" s="1"/>
      <c r="NBP99" s="1"/>
      <c r="NBQ99" s="1"/>
      <c r="NBR99" s="1"/>
      <c r="NBS99" s="1"/>
      <c r="NBT99" s="1"/>
      <c r="NBU99" s="1"/>
      <c r="NBV99" s="1"/>
      <c r="NBW99" s="1"/>
      <c r="NBX99" s="1"/>
      <c r="NBY99" s="1"/>
      <c r="NBZ99" s="1"/>
      <c r="NCA99" s="1"/>
      <c r="NCB99" s="1"/>
      <c r="NCC99" s="1"/>
      <c r="NCD99" s="1"/>
      <c r="NCE99" s="1"/>
      <c r="NCF99" s="1"/>
      <c r="NCG99" s="1"/>
      <c r="NCH99" s="1"/>
      <c r="NCI99" s="1"/>
      <c r="NCJ99" s="1"/>
      <c r="NCK99" s="1"/>
      <c r="NCL99" s="1"/>
      <c r="NCM99" s="1"/>
      <c r="NCN99" s="1"/>
      <c r="NCO99" s="1"/>
      <c r="NCP99" s="1"/>
      <c r="NCQ99" s="1"/>
      <c r="NCR99" s="1"/>
      <c r="NCS99" s="1"/>
      <c r="NCT99" s="1"/>
      <c r="NCU99" s="1"/>
      <c r="NCV99" s="1"/>
      <c r="NCW99" s="1"/>
      <c r="NCX99" s="1"/>
      <c r="NCY99" s="1"/>
      <c r="NCZ99" s="1"/>
      <c r="NDA99" s="1"/>
      <c r="NDB99" s="1"/>
      <c r="NDC99" s="1"/>
      <c r="NDD99" s="1"/>
      <c r="NDE99" s="1"/>
      <c r="NDF99" s="1"/>
      <c r="NDG99" s="1"/>
      <c r="NDH99" s="1"/>
      <c r="NDI99" s="1"/>
      <c r="NDJ99" s="1"/>
      <c r="NDK99" s="1"/>
      <c r="NDL99" s="1"/>
      <c r="NDM99" s="1"/>
      <c r="NDN99" s="1"/>
      <c r="NDO99" s="1"/>
      <c r="NDP99" s="1"/>
      <c r="NDQ99" s="1"/>
      <c r="NDR99" s="1"/>
      <c r="NDS99" s="1"/>
      <c r="NDT99" s="1"/>
      <c r="NDU99" s="1"/>
      <c r="NDV99" s="1"/>
      <c r="NDW99" s="1"/>
      <c r="NDX99" s="1"/>
      <c r="NDY99" s="1"/>
      <c r="NDZ99" s="1"/>
      <c r="NEA99" s="1"/>
      <c r="NEB99" s="1"/>
      <c r="NEC99" s="1"/>
      <c r="NED99" s="1"/>
      <c r="NEE99" s="1"/>
      <c r="NEF99" s="1"/>
      <c r="NEG99" s="1"/>
      <c r="NEH99" s="1"/>
      <c r="NEI99" s="1"/>
      <c r="NEJ99" s="1"/>
      <c r="NEK99" s="1"/>
      <c r="NEL99" s="1"/>
      <c r="NEM99" s="1"/>
      <c r="NEN99" s="1"/>
      <c r="NEO99" s="1"/>
      <c r="NEP99" s="1"/>
      <c r="NEQ99" s="1"/>
      <c r="NER99" s="1"/>
      <c r="NES99" s="1"/>
      <c r="NET99" s="1"/>
      <c r="NEU99" s="1"/>
      <c r="NEV99" s="1"/>
      <c r="NEW99" s="1"/>
      <c r="NEX99" s="1"/>
      <c r="NEY99" s="1"/>
      <c r="NEZ99" s="1"/>
      <c r="NFA99" s="1"/>
      <c r="NFB99" s="1"/>
      <c r="NFC99" s="1"/>
      <c r="NFD99" s="1"/>
      <c r="NFE99" s="1"/>
      <c r="NFF99" s="1"/>
      <c r="NFG99" s="1"/>
      <c r="NFH99" s="1"/>
      <c r="NFI99" s="1"/>
      <c r="NFJ99" s="1"/>
      <c r="NFK99" s="1"/>
      <c r="NFL99" s="1"/>
      <c r="NFM99" s="1"/>
      <c r="NFN99" s="1"/>
      <c r="NFO99" s="1"/>
      <c r="NFP99" s="1"/>
      <c r="NFQ99" s="1"/>
      <c r="NFR99" s="1"/>
      <c r="NFS99" s="1"/>
      <c r="NFT99" s="1"/>
      <c r="NFU99" s="1"/>
      <c r="NFV99" s="1"/>
      <c r="NFW99" s="1"/>
      <c r="NFX99" s="1"/>
      <c r="NFY99" s="1"/>
      <c r="NFZ99" s="1"/>
      <c r="NGA99" s="1"/>
      <c r="NGB99" s="1"/>
      <c r="NGC99" s="1"/>
      <c r="NGD99" s="1"/>
      <c r="NGE99" s="1"/>
      <c r="NGF99" s="1"/>
      <c r="NGG99" s="1"/>
      <c r="NGH99" s="1"/>
      <c r="NGI99" s="1"/>
      <c r="NGJ99" s="1"/>
      <c r="NGK99" s="1"/>
      <c r="NGL99" s="1"/>
      <c r="NGM99" s="1"/>
      <c r="NGN99" s="1"/>
      <c r="NGO99" s="1"/>
      <c r="NGP99" s="1"/>
      <c r="NGQ99" s="1"/>
      <c r="NGR99" s="1"/>
      <c r="NGS99" s="1"/>
      <c r="NGT99" s="1"/>
      <c r="NGU99" s="1"/>
      <c r="NGV99" s="1"/>
      <c r="NGW99" s="1"/>
      <c r="NGX99" s="1"/>
      <c r="NGY99" s="1"/>
      <c r="NGZ99" s="1"/>
      <c r="NHA99" s="1"/>
      <c r="NHB99" s="1"/>
      <c r="NHC99" s="1"/>
      <c r="NHD99" s="1"/>
      <c r="NHE99" s="1"/>
      <c r="NHF99" s="1"/>
      <c r="NHG99" s="1"/>
      <c r="NHH99" s="1"/>
      <c r="NHI99" s="1"/>
      <c r="NHJ99" s="1"/>
      <c r="NHK99" s="1"/>
      <c r="NHL99" s="1"/>
      <c r="NHM99" s="1"/>
      <c r="NHN99" s="1"/>
      <c r="NHO99" s="1"/>
      <c r="NHP99" s="1"/>
      <c r="NHQ99" s="1"/>
      <c r="NHR99" s="1"/>
      <c r="NHS99" s="1"/>
      <c r="NHT99" s="1"/>
      <c r="NHU99" s="1"/>
      <c r="NHV99" s="1"/>
      <c r="NHW99" s="1"/>
      <c r="NHX99" s="1"/>
      <c r="NHY99" s="1"/>
      <c r="NHZ99" s="1"/>
      <c r="NIA99" s="1"/>
      <c r="NIB99" s="1"/>
      <c r="NIC99" s="1"/>
      <c r="NID99" s="1"/>
      <c r="NIE99" s="1"/>
      <c r="NIF99" s="1"/>
      <c r="NIG99" s="1"/>
      <c r="NIH99" s="1"/>
      <c r="NII99" s="1"/>
      <c r="NIJ99" s="1"/>
      <c r="NIK99" s="1"/>
      <c r="NIL99" s="1"/>
      <c r="NIM99" s="1"/>
      <c r="NIN99" s="1"/>
      <c r="NIO99" s="1"/>
      <c r="NIP99" s="1"/>
      <c r="NIQ99" s="1"/>
      <c r="NIR99" s="1"/>
      <c r="NIS99" s="1"/>
      <c r="NIT99" s="1"/>
      <c r="NIU99" s="1"/>
      <c r="NIV99" s="1"/>
      <c r="NIW99" s="1"/>
      <c r="NIX99" s="1"/>
      <c r="NIY99" s="1"/>
      <c r="NIZ99" s="1"/>
      <c r="NJA99" s="1"/>
      <c r="NJB99" s="1"/>
      <c r="NJC99" s="1"/>
      <c r="NJD99" s="1"/>
      <c r="NJE99" s="1"/>
      <c r="NJF99" s="1"/>
      <c r="NJG99" s="1"/>
      <c r="NJH99" s="1"/>
      <c r="NJI99" s="1"/>
      <c r="NJJ99" s="1"/>
      <c r="NJK99" s="1"/>
      <c r="NJL99" s="1"/>
      <c r="NJM99" s="1"/>
      <c r="NJN99" s="1"/>
      <c r="NJO99" s="1"/>
      <c r="NJP99" s="1"/>
      <c r="NJQ99" s="1"/>
      <c r="NJR99" s="1"/>
      <c r="NJS99" s="1"/>
      <c r="NJT99" s="1"/>
      <c r="NJU99" s="1"/>
      <c r="NJV99" s="1"/>
      <c r="NJW99" s="1"/>
      <c r="NJX99" s="1"/>
      <c r="NJY99" s="1"/>
      <c r="NJZ99" s="1"/>
      <c r="NKA99" s="1"/>
      <c r="NKB99" s="1"/>
      <c r="NKC99" s="1"/>
      <c r="NKD99" s="1"/>
      <c r="NKE99" s="1"/>
      <c r="NKF99" s="1"/>
      <c r="NKG99" s="1"/>
      <c r="NKH99" s="1"/>
      <c r="NKI99" s="1"/>
      <c r="NKJ99" s="1"/>
      <c r="NKK99" s="1"/>
      <c r="NKL99" s="1"/>
      <c r="NKM99" s="1"/>
      <c r="NKN99" s="1"/>
      <c r="NKO99" s="1"/>
      <c r="NKP99" s="1"/>
      <c r="NKQ99" s="1"/>
      <c r="NKR99" s="1"/>
      <c r="NKS99" s="1"/>
      <c r="NKT99" s="1"/>
      <c r="NKU99" s="1"/>
      <c r="NKV99" s="1"/>
      <c r="NKW99" s="1"/>
      <c r="NKX99" s="1"/>
      <c r="NKY99" s="1"/>
      <c r="NKZ99" s="1"/>
      <c r="NLA99" s="1"/>
      <c r="NLB99" s="1"/>
      <c r="NLC99" s="1"/>
      <c r="NLD99" s="1"/>
      <c r="NLE99" s="1"/>
      <c r="NLF99" s="1"/>
      <c r="NLG99" s="1"/>
      <c r="NLH99" s="1"/>
      <c r="NLI99" s="1"/>
      <c r="NLJ99" s="1"/>
      <c r="NLK99" s="1"/>
      <c r="NLL99" s="1"/>
      <c r="NLM99" s="1"/>
      <c r="NLN99" s="1"/>
      <c r="NLO99" s="1"/>
      <c r="NLP99" s="1"/>
      <c r="NLQ99" s="1"/>
      <c r="NLR99" s="1"/>
      <c r="NLS99" s="1"/>
      <c r="NLT99" s="1"/>
      <c r="NLU99" s="1"/>
      <c r="NLV99" s="1"/>
      <c r="NLW99" s="1"/>
      <c r="NLX99" s="1"/>
      <c r="NLY99" s="1"/>
      <c r="NLZ99" s="1"/>
      <c r="NMA99" s="1"/>
      <c r="NMB99" s="1"/>
      <c r="NMC99" s="1"/>
      <c r="NMD99" s="1"/>
      <c r="NME99" s="1"/>
      <c r="NMF99" s="1"/>
      <c r="NMG99" s="1"/>
      <c r="NMH99" s="1"/>
      <c r="NMI99" s="1"/>
      <c r="NMJ99" s="1"/>
      <c r="NMK99" s="1"/>
      <c r="NML99" s="1"/>
      <c r="NMM99" s="1"/>
      <c r="NMN99" s="1"/>
      <c r="NMO99" s="1"/>
      <c r="NMP99" s="1"/>
      <c r="NMQ99" s="1"/>
      <c r="NMR99" s="1"/>
      <c r="NMS99" s="1"/>
      <c r="NMT99" s="1"/>
      <c r="NMU99" s="1"/>
      <c r="NMV99" s="1"/>
      <c r="NMW99" s="1"/>
      <c r="NMX99" s="1"/>
      <c r="NMY99" s="1"/>
      <c r="NMZ99" s="1"/>
      <c r="NNA99" s="1"/>
      <c r="NNB99" s="1"/>
      <c r="NNC99" s="1"/>
      <c r="NND99" s="1"/>
      <c r="NNE99" s="1"/>
      <c r="NNF99" s="1"/>
      <c r="NNG99" s="1"/>
      <c r="NNH99" s="1"/>
      <c r="NNI99" s="1"/>
      <c r="NNJ99" s="1"/>
      <c r="NNK99" s="1"/>
      <c r="NNL99" s="1"/>
      <c r="NNM99" s="1"/>
      <c r="NNN99" s="1"/>
      <c r="NNO99" s="1"/>
      <c r="NNP99" s="1"/>
      <c r="NNQ99" s="1"/>
      <c r="NNR99" s="1"/>
      <c r="NNS99" s="1"/>
      <c r="NNT99" s="1"/>
      <c r="NNU99" s="1"/>
      <c r="NNV99" s="1"/>
      <c r="NNW99" s="1"/>
      <c r="NNX99" s="1"/>
      <c r="NNY99" s="1"/>
      <c r="NNZ99" s="1"/>
      <c r="NOA99" s="1"/>
      <c r="NOB99" s="1"/>
      <c r="NOC99" s="1"/>
      <c r="NOD99" s="1"/>
      <c r="NOE99" s="1"/>
      <c r="NOF99" s="1"/>
      <c r="NOG99" s="1"/>
      <c r="NOH99" s="1"/>
      <c r="NOI99" s="1"/>
      <c r="NOJ99" s="1"/>
      <c r="NOK99" s="1"/>
      <c r="NOL99" s="1"/>
      <c r="NOM99" s="1"/>
      <c r="NON99" s="1"/>
      <c r="NOO99" s="1"/>
      <c r="NOP99" s="1"/>
      <c r="NOQ99" s="1"/>
      <c r="NOR99" s="1"/>
      <c r="NOS99" s="1"/>
      <c r="NOT99" s="1"/>
      <c r="NOU99" s="1"/>
      <c r="NOV99" s="1"/>
      <c r="NOW99" s="1"/>
      <c r="NOX99" s="1"/>
      <c r="NOY99" s="1"/>
      <c r="NOZ99" s="1"/>
      <c r="NPA99" s="1"/>
      <c r="NPB99" s="1"/>
      <c r="NPC99" s="1"/>
      <c r="NPD99" s="1"/>
      <c r="NPE99" s="1"/>
      <c r="NPF99" s="1"/>
      <c r="NPG99" s="1"/>
      <c r="NPH99" s="1"/>
      <c r="NPI99" s="1"/>
      <c r="NPJ99" s="1"/>
      <c r="NPK99" s="1"/>
      <c r="NPL99" s="1"/>
      <c r="NPM99" s="1"/>
      <c r="NPN99" s="1"/>
      <c r="NPO99" s="1"/>
      <c r="NPP99" s="1"/>
      <c r="NPQ99" s="1"/>
      <c r="NPR99" s="1"/>
      <c r="NPS99" s="1"/>
      <c r="NPT99" s="1"/>
      <c r="NPU99" s="1"/>
      <c r="NPV99" s="1"/>
      <c r="NPW99" s="1"/>
      <c r="NPX99" s="1"/>
      <c r="NPY99" s="1"/>
      <c r="NPZ99" s="1"/>
      <c r="NQA99" s="1"/>
      <c r="NQB99" s="1"/>
      <c r="NQC99" s="1"/>
      <c r="NQD99" s="1"/>
      <c r="NQE99" s="1"/>
      <c r="NQF99" s="1"/>
      <c r="NQG99" s="1"/>
      <c r="NQH99" s="1"/>
      <c r="NQI99" s="1"/>
      <c r="NQJ99" s="1"/>
      <c r="NQK99" s="1"/>
      <c r="NQL99" s="1"/>
      <c r="NQM99" s="1"/>
      <c r="NQN99" s="1"/>
      <c r="NQO99" s="1"/>
      <c r="NQP99" s="1"/>
      <c r="NQQ99" s="1"/>
      <c r="NQR99" s="1"/>
      <c r="NQS99" s="1"/>
      <c r="NQT99" s="1"/>
      <c r="NQU99" s="1"/>
      <c r="NQV99" s="1"/>
      <c r="NQW99" s="1"/>
      <c r="NQX99" s="1"/>
      <c r="NQY99" s="1"/>
      <c r="NQZ99" s="1"/>
      <c r="NRA99" s="1"/>
      <c r="NRB99" s="1"/>
      <c r="NRC99" s="1"/>
      <c r="NRD99" s="1"/>
      <c r="NRE99" s="1"/>
      <c r="NRF99" s="1"/>
      <c r="NRG99" s="1"/>
      <c r="NRH99" s="1"/>
      <c r="NRI99" s="1"/>
      <c r="NRJ99" s="1"/>
      <c r="NRK99" s="1"/>
      <c r="NRL99" s="1"/>
      <c r="NRM99" s="1"/>
      <c r="NRN99" s="1"/>
      <c r="NRO99" s="1"/>
      <c r="NRP99" s="1"/>
      <c r="NRQ99" s="1"/>
      <c r="NRR99" s="1"/>
      <c r="NRS99" s="1"/>
      <c r="NRT99" s="1"/>
      <c r="NRU99" s="1"/>
      <c r="NRV99" s="1"/>
      <c r="NRW99" s="1"/>
      <c r="NRX99" s="1"/>
      <c r="NRY99" s="1"/>
      <c r="NRZ99" s="1"/>
      <c r="NSA99" s="1"/>
      <c r="NSB99" s="1"/>
      <c r="NSC99" s="1"/>
      <c r="NSD99" s="1"/>
      <c r="NSE99" s="1"/>
      <c r="NSF99" s="1"/>
      <c r="NSG99" s="1"/>
      <c r="NSH99" s="1"/>
      <c r="NSI99" s="1"/>
      <c r="NSJ99" s="1"/>
      <c r="NSK99" s="1"/>
      <c r="NSL99" s="1"/>
      <c r="NSM99" s="1"/>
      <c r="NSN99" s="1"/>
      <c r="NSO99" s="1"/>
      <c r="NSP99" s="1"/>
      <c r="NSQ99" s="1"/>
      <c r="NSR99" s="1"/>
      <c r="NSS99" s="1"/>
      <c r="NST99" s="1"/>
      <c r="NSU99" s="1"/>
      <c r="NSV99" s="1"/>
      <c r="NSW99" s="1"/>
      <c r="NSX99" s="1"/>
      <c r="NSY99" s="1"/>
      <c r="NSZ99" s="1"/>
      <c r="NTA99" s="1"/>
      <c r="NTB99" s="1"/>
      <c r="NTC99" s="1"/>
      <c r="NTD99" s="1"/>
      <c r="NTE99" s="1"/>
      <c r="NTF99" s="1"/>
      <c r="NTG99" s="1"/>
      <c r="NTH99" s="1"/>
      <c r="NTI99" s="1"/>
      <c r="NTJ99" s="1"/>
      <c r="NTK99" s="1"/>
      <c r="NTL99" s="1"/>
      <c r="NTM99" s="1"/>
      <c r="NTN99" s="1"/>
      <c r="NTO99" s="1"/>
      <c r="NTP99" s="1"/>
      <c r="NTQ99" s="1"/>
      <c r="NTR99" s="1"/>
      <c r="NTS99" s="1"/>
      <c r="NTT99" s="1"/>
      <c r="NTU99" s="1"/>
      <c r="NTV99" s="1"/>
      <c r="NTW99" s="1"/>
      <c r="NTX99" s="1"/>
      <c r="NTY99" s="1"/>
      <c r="NTZ99" s="1"/>
      <c r="NUA99" s="1"/>
      <c r="NUB99" s="1"/>
      <c r="NUC99" s="1"/>
      <c r="NUD99" s="1"/>
      <c r="NUE99" s="1"/>
      <c r="NUF99" s="1"/>
      <c r="NUG99" s="1"/>
      <c r="NUH99" s="1"/>
      <c r="NUI99" s="1"/>
      <c r="NUJ99" s="1"/>
      <c r="NUK99" s="1"/>
      <c r="NUL99" s="1"/>
      <c r="NUM99" s="1"/>
      <c r="NUN99" s="1"/>
      <c r="NUO99" s="1"/>
      <c r="NUP99" s="1"/>
      <c r="NUQ99" s="1"/>
      <c r="NUR99" s="1"/>
      <c r="NUS99" s="1"/>
      <c r="NUT99" s="1"/>
      <c r="NUU99" s="1"/>
      <c r="NUV99" s="1"/>
      <c r="NUW99" s="1"/>
      <c r="NUX99" s="1"/>
      <c r="NUY99" s="1"/>
      <c r="NUZ99" s="1"/>
      <c r="NVA99" s="1"/>
      <c r="NVB99" s="1"/>
      <c r="NVC99" s="1"/>
      <c r="NVD99" s="1"/>
      <c r="NVE99" s="1"/>
      <c r="NVF99" s="1"/>
      <c r="NVG99" s="1"/>
      <c r="NVH99" s="1"/>
      <c r="NVI99" s="1"/>
      <c r="NVJ99" s="1"/>
      <c r="NVK99" s="1"/>
      <c r="NVL99" s="1"/>
      <c r="NVM99" s="1"/>
      <c r="NVN99" s="1"/>
      <c r="NVO99" s="1"/>
      <c r="NVP99" s="1"/>
      <c r="NVQ99" s="1"/>
      <c r="NVR99" s="1"/>
      <c r="NVS99" s="1"/>
      <c r="NVT99" s="1"/>
      <c r="NVU99" s="1"/>
      <c r="NVV99" s="1"/>
      <c r="NVW99" s="1"/>
      <c r="NVX99" s="1"/>
      <c r="NVY99" s="1"/>
      <c r="NVZ99" s="1"/>
      <c r="NWA99" s="1"/>
      <c r="NWB99" s="1"/>
      <c r="NWC99" s="1"/>
      <c r="NWD99" s="1"/>
      <c r="NWE99" s="1"/>
      <c r="NWF99" s="1"/>
      <c r="NWG99" s="1"/>
      <c r="NWH99" s="1"/>
      <c r="NWI99" s="1"/>
      <c r="NWJ99" s="1"/>
      <c r="NWK99" s="1"/>
      <c r="NWL99" s="1"/>
      <c r="NWM99" s="1"/>
      <c r="NWN99" s="1"/>
      <c r="NWO99" s="1"/>
      <c r="NWP99" s="1"/>
      <c r="NWQ99" s="1"/>
      <c r="NWR99" s="1"/>
      <c r="NWS99" s="1"/>
      <c r="NWT99" s="1"/>
      <c r="NWU99" s="1"/>
      <c r="NWV99" s="1"/>
      <c r="NWW99" s="1"/>
      <c r="NWX99" s="1"/>
      <c r="NWY99" s="1"/>
      <c r="NWZ99" s="1"/>
      <c r="NXA99" s="1"/>
      <c r="NXB99" s="1"/>
      <c r="NXC99" s="1"/>
      <c r="NXD99" s="1"/>
      <c r="NXE99" s="1"/>
      <c r="NXF99" s="1"/>
      <c r="NXG99" s="1"/>
      <c r="NXH99" s="1"/>
      <c r="NXI99" s="1"/>
      <c r="NXJ99" s="1"/>
      <c r="NXK99" s="1"/>
      <c r="NXL99" s="1"/>
      <c r="NXM99" s="1"/>
      <c r="NXN99" s="1"/>
      <c r="NXO99" s="1"/>
      <c r="NXP99" s="1"/>
      <c r="NXQ99" s="1"/>
      <c r="NXR99" s="1"/>
      <c r="NXS99" s="1"/>
      <c r="NXT99" s="1"/>
      <c r="NXU99" s="1"/>
      <c r="NXV99" s="1"/>
      <c r="NXW99" s="1"/>
      <c r="NXX99" s="1"/>
      <c r="NXY99" s="1"/>
      <c r="NXZ99" s="1"/>
      <c r="NYA99" s="1"/>
      <c r="NYB99" s="1"/>
      <c r="NYC99" s="1"/>
      <c r="NYD99" s="1"/>
      <c r="NYE99" s="1"/>
      <c r="NYF99" s="1"/>
      <c r="NYG99" s="1"/>
      <c r="NYH99" s="1"/>
      <c r="NYI99" s="1"/>
      <c r="NYJ99" s="1"/>
      <c r="NYK99" s="1"/>
      <c r="NYL99" s="1"/>
      <c r="NYM99" s="1"/>
      <c r="NYN99" s="1"/>
      <c r="NYO99" s="1"/>
      <c r="NYP99" s="1"/>
      <c r="NYQ99" s="1"/>
      <c r="NYR99" s="1"/>
      <c r="NYS99" s="1"/>
      <c r="NYT99" s="1"/>
      <c r="NYU99" s="1"/>
      <c r="NYV99" s="1"/>
      <c r="NYW99" s="1"/>
      <c r="NYX99" s="1"/>
      <c r="NYY99" s="1"/>
      <c r="NYZ99" s="1"/>
      <c r="NZA99" s="1"/>
      <c r="NZB99" s="1"/>
      <c r="NZC99" s="1"/>
      <c r="NZD99" s="1"/>
      <c r="NZE99" s="1"/>
      <c r="NZF99" s="1"/>
      <c r="NZG99" s="1"/>
      <c r="NZH99" s="1"/>
      <c r="NZI99" s="1"/>
      <c r="NZJ99" s="1"/>
      <c r="NZK99" s="1"/>
      <c r="NZL99" s="1"/>
      <c r="NZM99" s="1"/>
      <c r="NZN99" s="1"/>
      <c r="NZO99" s="1"/>
      <c r="NZP99" s="1"/>
      <c r="NZQ99" s="1"/>
      <c r="NZR99" s="1"/>
      <c r="NZS99" s="1"/>
      <c r="NZT99" s="1"/>
      <c r="NZU99" s="1"/>
      <c r="NZV99" s="1"/>
      <c r="NZW99" s="1"/>
      <c r="NZX99" s="1"/>
      <c r="NZY99" s="1"/>
      <c r="NZZ99" s="1"/>
      <c r="OAA99" s="1"/>
      <c r="OAB99" s="1"/>
      <c r="OAC99" s="1"/>
      <c r="OAD99" s="1"/>
      <c r="OAE99" s="1"/>
      <c r="OAF99" s="1"/>
      <c r="OAG99" s="1"/>
      <c r="OAH99" s="1"/>
      <c r="OAI99" s="1"/>
      <c r="OAJ99" s="1"/>
      <c r="OAK99" s="1"/>
      <c r="OAL99" s="1"/>
      <c r="OAM99" s="1"/>
      <c r="OAN99" s="1"/>
      <c r="OAO99" s="1"/>
      <c r="OAP99" s="1"/>
      <c r="OAQ99" s="1"/>
      <c r="OAR99" s="1"/>
      <c r="OAS99" s="1"/>
      <c r="OAT99" s="1"/>
      <c r="OAU99" s="1"/>
      <c r="OAV99" s="1"/>
      <c r="OAW99" s="1"/>
      <c r="OAX99" s="1"/>
      <c r="OAY99" s="1"/>
      <c r="OAZ99" s="1"/>
      <c r="OBA99" s="1"/>
      <c r="OBB99" s="1"/>
      <c r="OBC99" s="1"/>
      <c r="OBD99" s="1"/>
      <c r="OBE99" s="1"/>
      <c r="OBF99" s="1"/>
      <c r="OBG99" s="1"/>
      <c r="OBH99" s="1"/>
      <c r="OBI99" s="1"/>
      <c r="OBJ99" s="1"/>
      <c r="OBK99" s="1"/>
      <c r="OBL99" s="1"/>
      <c r="OBM99" s="1"/>
      <c r="OBN99" s="1"/>
      <c r="OBO99" s="1"/>
      <c r="OBP99" s="1"/>
      <c r="OBQ99" s="1"/>
      <c r="OBR99" s="1"/>
      <c r="OBS99" s="1"/>
      <c r="OBT99" s="1"/>
      <c r="OBU99" s="1"/>
      <c r="OBV99" s="1"/>
      <c r="OBW99" s="1"/>
      <c r="OBX99" s="1"/>
      <c r="OBY99" s="1"/>
      <c r="OBZ99" s="1"/>
      <c r="OCA99" s="1"/>
      <c r="OCB99" s="1"/>
      <c r="OCC99" s="1"/>
      <c r="OCD99" s="1"/>
      <c r="OCE99" s="1"/>
      <c r="OCF99" s="1"/>
      <c r="OCG99" s="1"/>
      <c r="OCH99" s="1"/>
      <c r="OCI99" s="1"/>
      <c r="OCJ99" s="1"/>
      <c r="OCK99" s="1"/>
      <c r="OCL99" s="1"/>
      <c r="OCM99" s="1"/>
      <c r="OCN99" s="1"/>
      <c r="OCO99" s="1"/>
      <c r="OCP99" s="1"/>
      <c r="OCQ99" s="1"/>
      <c r="OCR99" s="1"/>
      <c r="OCS99" s="1"/>
      <c r="OCT99" s="1"/>
      <c r="OCU99" s="1"/>
      <c r="OCV99" s="1"/>
      <c r="OCW99" s="1"/>
      <c r="OCX99" s="1"/>
      <c r="OCY99" s="1"/>
      <c r="OCZ99" s="1"/>
      <c r="ODA99" s="1"/>
      <c r="ODB99" s="1"/>
      <c r="ODC99" s="1"/>
      <c r="ODD99" s="1"/>
      <c r="ODE99" s="1"/>
      <c r="ODF99" s="1"/>
      <c r="ODG99" s="1"/>
      <c r="ODH99" s="1"/>
      <c r="ODI99" s="1"/>
      <c r="ODJ99" s="1"/>
      <c r="ODK99" s="1"/>
      <c r="ODL99" s="1"/>
      <c r="ODM99" s="1"/>
      <c r="ODN99" s="1"/>
      <c r="ODO99" s="1"/>
      <c r="ODP99" s="1"/>
      <c r="ODQ99" s="1"/>
      <c r="ODR99" s="1"/>
      <c r="ODS99" s="1"/>
      <c r="ODT99" s="1"/>
      <c r="ODU99" s="1"/>
      <c r="ODV99" s="1"/>
      <c r="ODW99" s="1"/>
      <c r="ODX99" s="1"/>
      <c r="ODY99" s="1"/>
      <c r="ODZ99" s="1"/>
      <c r="OEA99" s="1"/>
      <c r="OEB99" s="1"/>
      <c r="OEC99" s="1"/>
      <c r="OED99" s="1"/>
      <c r="OEE99" s="1"/>
      <c r="OEF99" s="1"/>
      <c r="OEG99" s="1"/>
      <c r="OEH99" s="1"/>
      <c r="OEI99" s="1"/>
      <c r="OEJ99" s="1"/>
      <c r="OEK99" s="1"/>
      <c r="OEL99" s="1"/>
      <c r="OEM99" s="1"/>
      <c r="OEN99" s="1"/>
      <c r="OEO99" s="1"/>
      <c r="OEP99" s="1"/>
      <c r="OEQ99" s="1"/>
      <c r="OER99" s="1"/>
      <c r="OES99" s="1"/>
      <c r="OET99" s="1"/>
      <c r="OEU99" s="1"/>
      <c r="OEV99" s="1"/>
      <c r="OEW99" s="1"/>
      <c r="OEX99" s="1"/>
      <c r="OEY99" s="1"/>
      <c r="OEZ99" s="1"/>
      <c r="OFA99" s="1"/>
      <c r="OFB99" s="1"/>
      <c r="OFC99" s="1"/>
      <c r="OFD99" s="1"/>
      <c r="OFE99" s="1"/>
      <c r="OFF99" s="1"/>
      <c r="OFG99" s="1"/>
      <c r="OFH99" s="1"/>
      <c r="OFI99" s="1"/>
      <c r="OFJ99" s="1"/>
      <c r="OFK99" s="1"/>
      <c r="OFL99" s="1"/>
      <c r="OFM99" s="1"/>
      <c r="OFN99" s="1"/>
      <c r="OFO99" s="1"/>
      <c r="OFP99" s="1"/>
      <c r="OFQ99" s="1"/>
      <c r="OFR99" s="1"/>
      <c r="OFS99" s="1"/>
      <c r="OFT99" s="1"/>
      <c r="OFU99" s="1"/>
      <c r="OFV99" s="1"/>
      <c r="OFW99" s="1"/>
      <c r="OFX99" s="1"/>
      <c r="OFY99" s="1"/>
      <c r="OFZ99" s="1"/>
      <c r="OGA99" s="1"/>
      <c r="OGB99" s="1"/>
      <c r="OGC99" s="1"/>
      <c r="OGD99" s="1"/>
      <c r="OGE99" s="1"/>
      <c r="OGF99" s="1"/>
      <c r="OGG99" s="1"/>
      <c r="OGH99" s="1"/>
      <c r="OGI99" s="1"/>
      <c r="OGJ99" s="1"/>
      <c r="OGK99" s="1"/>
      <c r="OGL99" s="1"/>
      <c r="OGM99" s="1"/>
      <c r="OGN99" s="1"/>
      <c r="OGO99" s="1"/>
      <c r="OGP99" s="1"/>
      <c r="OGQ99" s="1"/>
      <c r="OGR99" s="1"/>
      <c r="OGS99" s="1"/>
      <c r="OGT99" s="1"/>
      <c r="OGU99" s="1"/>
      <c r="OGV99" s="1"/>
      <c r="OGW99" s="1"/>
      <c r="OGX99" s="1"/>
      <c r="OGY99" s="1"/>
      <c r="OGZ99" s="1"/>
      <c r="OHA99" s="1"/>
      <c r="OHB99" s="1"/>
      <c r="OHC99" s="1"/>
      <c r="OHD99" s="1"/>
      <c r="OHE99" s="1"/>
      <c r="OHF99" s="1"/>
      <c r="OHG99" s="1"/>
      <c r="OHH99" s="1"/>
      <c r="OHI99" s="1"/>
      <c r="OHJ99" s="1"/>
      <c r="OHK99" s="1"/>
      <c r="OHL99" s="1"/>
      <c r="OHM99" s="1"/>
      <c r="OHN99" s="1"/>
      <c r="OHO99" s="1"/>
      <c r="OHP99" s="1"/>
      <c r="OHQ99" s="1"/>
      <c r="OHR99" s="1"/>
      <c r="OHS99" s="1"/>
      <c r="OHT99" s="1"/>
      <c r="OHU99" s="1"/>
      <c r="OHV99" s="1"/>
      <c r="OHW99" s="1"/>
      <c r="OHX99" s="1"/>
      <c r="OHY99" s="1"/>
      <c r="OHZ99" s="1"/>
      <c r="OIA99" s="1"/>
      <c r="OIB99" s="1"/>
      <c r="OIC99" s="1"/>
      <c r="OID99" s="1"/>
      <c r="OIE99" s="1"/>
      <c r="OIF99" s="1"/>
      <c r="OIG99" s="1"/>
      <c r="OIH99" s="1"/>
      <c r="OII99" s="1"/>
      <c r="OIJ99" s="1"/>
      <c r="OIK99" s="1"/>
      <c r="OIL99" s="1"/>
      <c r="OIM99" s="1"/>
      <c r="OIN99" s="1"/>
      <c r="OIO99" s="1"/>
      <c r="OIP99" s="1"/>
      <c r="OIQ99" s="1"/>
      <c r="OIR99" s="1"/>
      <c r="OIS99" s="1"/>
      <c r="OIT99" s="1"/>
      <c r="OIU99" s="1"/>
      <c r="OIV99" s="1"/>
      <c r="OIW99" s="1"/>
      <c r="OIX99" s="1"/>
      <c r="OIY99" s="1"/>
      <c r="OIZ99" s="1"/>
      <c r="OJA99" s="1"/>
      <c r="OJB99" s="1"/>
      <c r="OJC99" s="1"/>
      <c r="OJD99" s="1"/>
      <c r="OJE99" s="1"/>
      <c r="OJF99" s="1"/>
      <c r="OJG99" s="1"/>
      <c r="OJH99" s="1"/>
      <c r="OJI99" s="1"/>
      <c r="OJJ99" s="1"/>
      <c r="OJK99" s="1"/>
      <c r="OJL99" s="1"/>
      <c r="OJM99" s="1"/>
      <c r="OJN99" s="1"/>
      <c r="OJO99" s="1"/>
      <c r="OJP99" s="1"/>
      <c r="OJQ99" s="1"/>
      <c r="OJR99" s="1"/>
      <c r="OJS99" s="1"/>
      <c r="OJT99" s="1"/>
      <c r="OJU99" s="1"/>
      <c r="OJV99" s="1"/>
      <c r="OJW99" s="1"/>
      <c r="OJX99" s="1"/>
      <c r="OJY99" s="1"/>
      <c r="OJZ99" s="1"/>
      <c r="OKA99" s="1"/>
      <c r="OKB99" s="1"/>
      <c r="OKC99" s="1"/>
      <c r="OKD99" s="1"/>
      <c r="OKE99" s="1"/>
      <c r="OKF99" s="1"/>
      <c r="OKG99" s="1"/>
      <c r="OKH99" s="1"/>
      <c r="OKI99" s="1"/>
      <c r="OKJ99" s="1"/>
      <c r="OKK99" s="1"/>
      <c r="OKL99" s="1"/>
      <c r="OKM99" s="1"/>
      <c r="OKN99" s="1"/>
      <c r="OKO99" s="1"/>
      <c r="OKP99" s="1"/>
      <c r="OKQ99" s="1"/>
      <c r="OKR99" s="1"/>
      <c r="OKS99" s="1"/>
      <c r="OKT99" s="1"/>
      <c r="OKU99" s="1"/>
      <c r="OKV99" s="1"/>
      <c r="OKW99" s="1"/>
      <c r="OKX99" s="1"/>
      <c r="OKY99" s="1"/>
      <c r="OKZ99" s="1"/>
      <c r="OLA99" s="1"/>
      <c r="OLB99" s="1"/>
      <c r="OLC99" s="1"/>
      <c r="OLD99" s="1"/>
      <c r="OLE99" s="1"/>
      <c r="OLF99" s="1"/>
      <c r="OLG99" s="1"/>
      <c r="OLH99" s="1"/>
      <c r="OLI99" s="1"/>
      <c r="OLJ99" s="1"/>
      <c r="OLK99" s="1"/>
      <c r="OLL99" s="1"/>
      <c r="OLM99" s="1"/>
      <c r="OLN99" s="1"/>
      <c r="OLO99" s="1"/>
      <c r="OLP99" s="1"/>
      <c r="OLQ99" s="1"/>
      <c r="OLR99" s="1"/>
      <c r="OLS99" s="1"/>
      <c r="OLT99" s="1"/>
      <c r="OLU99" s="1"/>
      <c r="OLV99" s="1"/>
      <c r="OLW99" s="1"/>
      <c r="OLX99" s="1"/>
      <c r="OLY99" s="1"/>
      <c r="OLZ99" s="1"/>
      <c r="OMA99" s="1"/>
      <c r="OMB99" s="1"/>
      <c r="OMC99" s="1"/>
      <c r="OMD99" s="1"/>
      <c r="OME99" s="1"/>
      <c r="OMF99" s="1"/>
      <c r="OMG99" s="1"/>
      <c r="OMH99" s="1"/>
      <c r="OMI99" s="1"/>
      <c r="OMJ99" s="1"/>
      <c r="OMK99" s="1"/>
      <c r="OML99" s="1"/>
      <c r="OMM99" s="1"/>
      <c r="OMN99" s="1"/>
      <c r="OMO99" s="1"/>
      <c r="OMP99" s="1"/>
      <c r="OMQ99" s="1"/>
      <c r="OMR99" s="1"/>
      <c r="OMS99" s="1"/>
      <c r="OMT99" s="1"/>
      <c r="OMU99" s="1"/>
      <c r="OMV99" s="1"/>
      <c r="OMW99" s="1"/>
      <c r="OMX99" s="1"/>
      <c r="OMY99" s="1"/>
      <c r="OMZ99" s="1"/>
      <c r="ONA99" s="1"/>
      <c r="ONB99" s="1"/>
      <c r="ONC99" s="1"/>
      <c r="OND99" s="1"/>
      <c r="ONE99" s="1"/>
      <c r="ONF99" s="1"/>
      <c r="ONG99" s="1"/>
      <c r="ONH99" s="1"/>
      <c r="ONI99" s="1"/>
      <c r="ONJ99" s="1"/>
      <c r="ONK99" s="1"/>
      <c r="ONL99" s="1"/>
      <c r="ONM99" s="1"/>
      <c r="ONN99" s="1"/>
      <c r="ONO99" s="1"/>
      <c r="ONP99" s="1"/>
      <c r="ONQ99" s="1"/>
      <c r="ONR99" s="1"/>
      <c r="ONS99" s="1"/>
      <c r="ONT99" s="1"/>
      <c r="ONU99" s="1"/>
      <c r="ONV99" s="1"/>
      <c r="ONW99" s="1"/>
      <c r="ONX99" s="1"/>
      <c r="ONY99" s="1"/>
      <c r="ONZ99" s="1"/>
      <c r="OOA99" s="1"/>
      <c r="OOB99" s="1"/>
      <c r="OOC99" s="1"/>
      <c r="OOD99" s="1"/>
      <c r="OOE99" s="1"/>
      <c r="OOF99" s="1"/>
      <c r="OOG99" s="1"/>
      <c r="OOH99" s="1"/>
      <c r="OOI99" s="1"/>
      <c r="OOJ99" s="1"/>
      <c r="OOK99" s="1"/>
      <c r="OOL99" s="1"/>
      <c r="OOM99" s="1"/>
      <c r="OON99" s="1"/>
      <c r="OOO99" s="1"/>
      <c r="OOP99" s="1"/>
      <c r="OOQ99" s="1"/>
      <c r="OOR99" s="1"/>
      <c r="OOS99" s="1"/>
      <c r="OOT99" s="1"/>
      <c r="OOU99" s="1"/>
      <c r="OOV99" s="1"/>
      <c r="OOW99" s="1"/>
      <c r="OOX99" s="1"/>
      <c r="OOY99" s="1"/>
      <c r="OOZ99" s="1"/>
      <c r="OPA99" s="1"/>
      <c r="OPB99" s="1"/>
      <c r="OPC99" s="1"/>
      <c r="OPD99" s="1"/>
      <c r="OPE99" s="1"/>
      <c r="OPF99" s="1"/>
      <c r="OPG99" s="1"/>
      <c r="OPH99" s="1"/>
      <c r="OPI99" s="1"/>
      <c r="OPJ99" s="1"/>
      <c r="OPK99" s="1"/>
      <c r="OPL99" s="1"/>
      <c r="OPM99" s="1"/>
      <c r="OPN99" s="1"/>
      <c r="OPO99" s="1"/>
      <c r="OPP99" s="1"/>
      <c r="OPQ99" s="1"/>
      <c r="OPR99" s="1"/>
      <c r="OPS99" s="1"/>
      <c r="OPT99" s="1"/>
      <c r="OPU99" s="1"/>
      <c r="OPV99" s="1"/>
      <c r="OPW99" s="1"/>
      <c r="OPX99" s="1"/>
      <c r="OPY99" s="1"/>
      <c r="OPZ99" s="1"/>
      <c r="OQA99" s="1"/>
      <c r="OQB99" s="1"/>
      <c r="OQC99" s="1"/>
      <c r="OQD99" s="1"/>
      <c r="OQE99" s="1"/>
      <c r="OQF99" s="1"/>
      <c r="OQG99" s="1"/>
      <c r="OQH99" s="1"/>
      <c r="OQI99" s="1"/>
      <c r="OQJ99" s="1"/>
      <c r="OQK99" s="1"/>
      <c r="OQL99" s="1"/>
      <c r="OQM99" s="1"/>
      <c r="OQN99" s="1"/>
      <c r="OQO99" s="1"/>
      <c r="OQP99" s="1"/>
      <c r="OQQ99" s="1"/>
      <c r="OQR99" s="1"/>
      <c r="OQS99" s="1"/>
      <c r="OQT99" s="1"/>
      <c r="OQU99" s="1"/>
      <c r="OQV99" s="1"/>
      <c r="OQW99" s="1"/>
      <c r="OQX99" s="1"/>
      <c r="OQY99" s="1"/>
      <c r="OQZ99" s="1"/>
      <c r="ORA99" s="1"/>
      <c r="ORB99" s="1"/>
      <c r="ORC99" s="1"/>
      <c r="ORD99" s="1"/>
      <c r="ORE99" s="1"/>
      <c r="ORF99" s="1"/>
      <c r="ORG99" s="1"/>
      <c r="ORH99" s="1"/>
      <c r="ORI99" s="1"/>
      <c r="ORJ99" s="1"/>
      <c r="ORK99" s="1"/>
      <c r="ORL99" s="1"/>
      <c r="ORM99" s="1"/>
      <c r="ORN99" s="1"/>
      <c r="ORO99" s="1"/>
      <c r="ORP99" s="1"/>
      <c r="ORQ99" s="1"/>
      <c r="ORR99" s="1"/>
      <c r="ORS99" s="1"/>
      <c r="ORT99" s="1"/>
      <c r="ORU99" s="1"/>
      <c r="ORV99" s="1"/>
      <c r="ORW99" s="1"/>
      <c r="ORX99" s="1"/>
      <c r="ORY99" s="1"/>
      <c r="ORZ99" s="1"/>
      <c r="OSA99" s="1"/>
      <c r="OSB99" s="1"/>
      <c r="OSC99" s="1"/>
      <c r="OSD99" s="1"/>
      <c r="OSE99" s="1"/>
      <c r="OSF99" s="1"/>
      <c r="OSG99" s="1"/>
      <c r="OSH99" s="1"/>
      <c r="OSI99" s="1"/>
      <c r="OSJ99" s="1"/>
      <c r="OSK99" s="1"/>
      <c r="OSL99" s="1"/>
      <c r="OSM99" s="1"/>
      <c r="OSN99" s="1"/>
      <c r="OSO99" s="1"/>
      <c r="OSP99" s="1"/>
      <c r="OSQ99" s="1"/>
      <c r="OSR99" s="1"/>
      <c r="OSS99" s="1"/>
      <c r="OST99" s="1"/>
      <c r="OSU99" s="1"/>
      <c r="OSV99" s="1"/>
      <c r="OSW99" s="1"/>
      <c r="OSX99" s="1"/>
      <c r="OSY99" s="1"/>
      <c r="OSZ99" s="1"/>
      <c r="OTA99" s="1"/>
      <c r="OTB99" s="1"/>
      <c r="OTC99" s="1"/>
      <c r="OTD99" s="1"/>
      <c r="OTE99" s="1"/>
      <c r="OTF99" s="1"/>
      <c r="OTG99" s="1"/>
      <c r="OTH99" s="1"/>
      <c r="OTI99" s="1"/>
      <c r="OTJ99" s="1"/>
      <c r="OTK99" s="1"/>
      <c r="OTL99" s="1"/>
      <c r="OTM99" s="1"/>
      <c r="OTN99" s="1"/>
      <c r="OTO99" s="1"/>
      <c r="OTP99" s="1"/>
      <c r="OTQ99" s="1"/>
      <c r="OTR99" s="1"/>
      <c r="OTS99" s="1"/>
      <c r="OTT99" s="1"/>
      <c r="OTU99" s="1"/>
      <c r="OTV99" s="1"/>
      <c r="OTW99" s="1"/>
      <c r="OTX99" s="1"/>
      <c r="OTY99" s="1"/>
      <c r="OTZ99" s="1"/>
      <c r="OUA99" s="1"/>
      <c r="OUB99" s="1"/>
      <c r="OUC99" s="1"/>
      <c r="OUD99" s="1"/>
      <c r="OUE99" s="1"/>
      <c r="OUF99" s="1"/>
      <c r="OUG99" s="1"/>
      <c r="OUH99" s="1"/>
      <c r="OUI99" s="1"/>
      <c r="OUJ99" s="1"/>
      <c r="OUK99" s="1"/>
      <c r="OUL99" s="1"/>
      <c r="OUM99" s="1"/>
      <c r="OUN99" s="1"/>
      <c r="OUO99" s="1"/>
      <c r="OUP99" s="1"/>
      <c r="OUQ99" s="1"/>
      <c r="OUR99" s="1"/>
      <c r="OUS99" s="1"/>
      <c r="OUT99" s="1"/>
      <c r="OUU99" s="1"/>
      <c r="OUV99" s="1"/>
      <c r="OUW99" s="1"/>
      <c r="OUX99" s="1"/>
      <c r="OUY99" s="1"/>
      <c r="OUZ99" s="1"/>
      <c r="OVA99" s="1"/>
      <c r="OVB99" s="1"/>
      <c r="OVC99" s="1"/>
      <c r="OVD99" s="1"/>
      <c r="OVE99" s="1"/>
      <c r="OVF99" s="1"/>
      <c r="OVG99" s="1"/>
      <c r="OVH99" s="1"/>
      <c r="OVI99" s="1"/>
      <c r="OVJ99" s="1"/>
      <c r="OVK99" s="1"/>
      <c r="OVL99" s="1"/>
      <c r="OVM99" s="1"/>
      <c r="OVN99" s="1"/>
      <c r="OVO99" s="1"/>
      <c r="OVP99" s="1"/>
      <c r="OVQ99" s="1"/>
      <c r="OVR99" s="1"/>
      <c r="OVS99" s="1"/>
      <c r="OVT99" s="1"/>
      <c r="OVU99" s="1"/>
      <c r="OVV99" s="1"/>
      <c r="OVW99" s="1"/>
      <c r="OVX99" s="1"/>
      <c r="OVY99" s="1"/>
      <c r="OVZ99" s="1"/>
      <c r="OWA99" s="1"/>
      <c r="OWB99" s="1"/>
      <c r="OWC99" s="1"/>
      <c r="OWD99" s="1"/>
      <c r="OWE99" s="1"/>
      <c r="OWF99" s="1"/>
      <c r="OWG99" s="1"/>
      <c r="OWH99" s="1"/>
      <c r="OWI99" s="1"/>
      <c r="OWJ99" s="1"/>
      <c r="OWK99" s="1"/>
      <c r="OWL99" s="1"/>
      <c r="OWM99" s="1"/>
      <c r="OWN99" s="1"/>
      <c r="OWO99" s="1"/>
      <c r="OWP99" s="1"/>
      <c r="OWQ99" s="1"/>
      <c r="OWR99" s="1"/>
      <c r="OWS99" s="1"/>
      <c r="OWT99" s="1"/>
      <c r="OWU99" s="1"/>
      <c r="OWV99" s="1"/>
      <c r="OWW99" s="1"/>
      <c r="OWX99" s="1"/>
      <c r="OWY99" s="1"/>
      <c r="OWZ99" s="1"/>
      <c r="OXA99" s="1"/>
      <c r="OXB99" s="1"/>
      <c r="OXC99" s="1"/>
      <c r="OXD99" s="1"/>
      <c r="OXE99" s="1"/>
      <c r="OXF99" s="1"/>
      <c r="OXG99" s="1"/>
      <c r="OXH99" s="1"/>
      <c r="OXI99" s="1"/>
      <c r="OXJ99" s="1"/>
      <c r="OXK99" s="1"/>
      <c r="OXL99" s="1"/>
      <c r="OXM99" s="1"/>
      <c r="OXN99" s="1"/>
      <c r="OXO99" s="1"/>
      <c r="OXP99" s="1"/>
      <c r="OXQ99" s="1"/>
      <c r="OXR99" s="1"/>
      <c r="OXS99" s="1"/>
      <c r="OXT99" s="1"/>
      <c r="OXU99" s="1"/>
      <c r="OXV99" s="1"/>
      <c r="OXW99" s="1"/>
      <c r="OXX99" s="1"/>
      <c r="OXY99" s="1"/>
      <c r="OXZ99" s="1"/>
      <c r="OYA99" s="1"/>
      <c r="OYB99" s="1"/>
      <c r="OYC99" s="1"/>
      <c r="OYD99" s="1"/>
      <c r="OYE99" s="1"/>
      <c r="OYF99" s="1"/>
      <c r="OYG99" s="1"/>
      <c r="OYH99" s="1"/>
      <c r="OYI99" s="1"/>
      <c r="OYJ99" s="1"/>
      <c r="OYK99" s="1"/>
      <c r="OYL99" s="1"/>
      <c r="OYM99" s="1"/>
      <c r="OYN99" s="1"/>
      <c r="OYO99" s="1"/>
      <c r="OYP99" s="1"/>
      <c r="OYQ99" s="1"/>
      <c r="OYR99" s="1"/>
      <c r="OYS99" s="1"/>
      <c r="OYT99" s="1"/>
      <c r="OYU99" s="1"/>
      <c r="OYV99" s="1"/>
      <c r="OYW99" s="1"/>
      <c r="OYX99" s="1"/>
      <c r="OYY99" s="1"/>
      <c r="OYZ99" s="1"/>
      <c r="OZA99" s="1"/>
      <c r="OZB99" s="1"/>
      <c r="OZC99" s="1"/>
      <c r="OZD99" s="1"/>
      <c r="OZE99" s="1"/>
      <c r="OZF99" s="1"/>
      <c r="OZG99" s="1"/>
      <c r="OZH99" s="1"/>
      <c r="OZI99" s="1"/>
      <c r="OZJ99" s="1"/>
      <c r="OZK99" s="1"/>
      <c r="OZL99" s="1"/>
      <c r="OZM99" s="1"/>
      <c r="OZN99" s="1"/>
      <c r="OZO99" s="1"/>
      <c r="OZP99" s="1"/>
      <c r="OZQ99" s="1"/>
      <c r="OZR99" s="1"/>
      <c r="OZS99" s="1"/>
      <c r="OZT99" s="1"/>
      <c r="OZU99" s="1"/>
      <c r="OZV99" s="1"/>
      <c r="OZW99" s="1"/>
      <c r="OZX99" s="1"/>
      <c r="OZY99" s="1"/>
      <c r="OZZ99" s="1"/>
      <c r="PAA99" s="1"/>
      <c r="PAB99" s="1"/>
      <c r="PAC99" s="1"/>
      <c r="PAD99" s="1"/>
      <c r="PAE99" s="1"/>
      <c r="PAF99" s="1"/>
      <c r="PAG99" s="1"/>
      <c r="PAH99" s="1"/>
      <c r="PAI99" s="1"/>
      <c r="PAJ99" s="1"/>
      <c r="PAK99" s="1"/>
      <c r="PAL99" s="1"/>
      <c r="PAM99" s="1"/>
      <c r="PAN99" s="1"/>
      <c r="PAO99" s="1"/>
      <c r="PAP99" s="1"/>
      <c r="PAQ99" s="1"/>
      <c r="PAR99" s="1"/>
      <c r="PAS99" s="1"/>
      <c r="PAT99" s="1"/>
      <c r="PAU99" s="1"/>
      <c r="PAV99" s="1"/>
      <c r="PAW99" s="1"/>
      <c r="PAX99" s="1"/>
      <c r="PAY99" s="1"/>
      <c r="PAZ99" s="1"/>
      <c r="PBA99" s="1"/>
      <c r="PBB99" s="1"/>
      <c r="PBC99" s="1"/>
      <c r="PBD99" s="1"/>
      <c r="PBE99" s="1"/>
      <c r="PBF99" s="1"/>
      <c r="PBG99" s="1"/>
      <c r="PBH99" s="1"/>
      <c r="PBI99" s="1"/>
      <c r="PBJ99" s="1"/>
      <c r="PBK99" s="1"/>
      <c r="PBL99" s="1"/>
      <c r="PBM99" s="1"/>
      <c r="PBN99" s="1"/>
      <c r="PBO99" s="1"/>
      <c r="PBP99" s="1"/>
      <c r="PBQ99" s="1"/>
      <c r="PBR99" s="1"/>
      <c r="PBS99" s="1"/>
      <c r="PBT99" s="1"/>
      <c r="PBU99" s="1"/>
      <c r="PBV99" s="1"/>
      <c r="PBW99" s="1"/>
      <c r="PBX99" s="1"/>
      <c r="PBY99" s="1"/>
      <c r="PBZ99" s="1"/>
      <c r="PCA99" s="1"/>
      <c r="PCB99" s="1"/>
      <c r="PCC99" s="1"/>
      <c r="PCD99" s="1"/>
      <c r="PCE99" s="1"/>
      <c r="PCF99" s="1"/>
      <c r="PCG99" s="1"/>
      <c r="PCH99" s="1"/>
      <c r="PCI99" s="1"/>
      <c r="PCJ99" s="1"/>
      <c r="PCK99" s="1"/>
      <c r="PCL99" s="1"/>
      <c r="PCM99" s="1"/>
      <c r="PCN99" s="1"/>
      <c r="PCO99" s="1"/>
      <c r="PCP99" s="1"/>
      <c r="PCQ99" s="1"/>
      <c r="PCR99" s="1"/>
      <c r="PCS99" s="1"/>
      <c r="PCT99" s="1"/>
      <c r="PCU99" s="1"/>
      <c r="PCV99" s="1"/>
      <c r="PCW99" s="1"/>
      <c r="PCX99" s="1"/>
      <c r="PCY99" s="1"/>
      <c r="PCZ99" s="1"/>
      <c r="PDA99" s="1"/>
      <c r="PDB99" s="1"/>
      <c r="PDC99" s="1"/>
      <c r="PDD99" s="1"/>
      <c r="PDE99" s="1"/>
      <c r="PDF99" s="1"/>
      <c r="PDG99" s="1"/>
      <c r="PDH99" s="1"/>
      <c r="PDI99" s="1"/>
      <c r="PDJ99" s="1"/>
      <c r="PDK99" s="1"/>
      <c r="PDL99" s="1"/>
      <c r="PDM99" s="1"/>
      <c r="PDN99" s="1"/>
      <c r="PDO99" s="1"/>
      <c r="PDP99" s="1"/>
      <c r="PDQ99" s="1"/>
      <c r="PDR99" s="1"/>
      <c r="PDS99" s="1"/>
      <c r="PDT99" s="1"/>
      <c r="PDU99" s="1"/>
      <c r="PDV99" s="1"/>
      <c r="PDW99" s="1"/>
      <c r="PDX99" s="1"/>
      <c r="PDY99" s="1"/>
      <c r="PDZ99" s="1"/>
      <c r="PEA99" s="1"/>
      <c r="PEB99" s="1"/>
      <c r="PEC99" s="1"/>
      <c r="PED99" s="1"/>
      <c r="PEE99" s="1"/>
      <c r="PEF99" s="1"/>
      <c r="PEG99" s="1"/>
      <c r="PEH99" s="1"/>
      <c r="PEI99" s="1"/>
      <c r="PEJ99" s="1"/>
      <c r="PEK99" s="1"/>
      <c r="PEL99" s="1"/>
      <c r="PEM99" s="1"/>
      <c r="PEN99" s="1"/>
      <c r="PEO99" s="1"/>
      <c r="PEP99" s="1"/>
      <c r="PEQ99" s="1"/>
      <c r="PER99" s="1"/>
      <c r="PES99" s="1"/>
      <c r="PET99" s="1"/>
      <c r="PEU99" s="1"/>
      <c r="PEV99" s="1"/>
      <c r="PEW99" s="1"/>
      <c r="PEX99" s="1"/>
      <c r="PEY99" s="1"/>
      <c r="PEZ99" s="1"/>
      <c r="PFA99" s="1"/>
      <c r="PFB99" s="1"/>
      <c r="PFC99" s="1"/>
      <c r="PFD99" s="1"/>
      <c r="PFE99" s="1"/>
      <c r="PFF99" s="1"/>
      <c r="PFG99" s="1"/>
      <c r="PFH99" s="1"/>
      <c r="PFI99" s="1"/>
      <c r="PFJ99" s="1"/>
      <c r="PFK99" s="1"/>
      <c r="PFL99" s="1"/>
      <c r="PFM99" s="1"/>
      <c r="PFN99" s="1"/>
      <c r="PFO99" s="1"/>
      <c r="PFP99" s="1"/>
      <c r="PFQ99" s="1"/>
      <c r="PFR99" s="1"/>
      <c r="PFS99" s="1"/>
      <c r="PFT99" s="1"/>
      <c r="PFU99" s="1"/>
      <c r="PFV99" s="1"/>
      <c r="PFW99" s="1"/>
      <c r="PFX99" s="1"/>
      <c r="PFY99" s="1"/>
      <c r="PFZ99" s="1"/>
      <c r="PGA99" s="1"/>
      <c r="PGB99" s="1"/>
      <c r="PGC99" s="1"/>
      <c r="PGD99" s="1"/>
      <c r="PGE99" s="1"/>
      <c r="PGF99" s="1"/>
      <c r="PGG99" s="1"/>
      <c r="PGH99" s="1"/>
      <c r="PGI99" s="1"/>
      <c r="PGJ99" s="1"/>
      <c r="PGK99" s="1"/>
      <c r="PGL99" s="1"/>
      <c r="PGM99" s="1"/>
      <c r="PGN99" s="1"/>
      <c r="PGO99" s="1"/>
      <c r="PGP99" s="1"/>
      <c r="PGQ99" s="1"/>
      <c r="PGR99" s="1"/>
      <c r="PGS99" s="1"/>
      <c r="PGT99" s="1"/>
      <c r="PGU99" s="1"/>
      <c r="PGV99" s="1"/>
      <c r="PGW99" s="1"/>
      <c r="PGX99" s="1"/>
      <c r="PGY99" s="1"/>
      <c r="PGZ99" s="1"/>
      <c r="PHA99" s="1"/>
      <c r="PHB99" s="1"/>
      <c r="PHC99" s="1"/>
      <c r="PHD99" s="1"/>
      <c r="PHE99" s="1"/>
      <c r="PHF99" s="1"/>
      <c r="PHG99" s="1"/>
      <c r="PHH99" s="1"/>
      <c r="PHI99" s="1"/>
      <c r="PHJ99" s="1"/>
      <c r="PHK99" s="1"/>
      <c r="PHL99" s="1"/>
      <c r="PHM99" s="1"/>
      <c r="PHN99" s="1"/>
      <c r="PHO99" s="1"/>
      <c r="PHP99" s="1"/>
      <c r="PHQ99" s="1"/>
      <c r="PHR99" s="1"/>
      <c r="PHS99" s="1"/>
      <c r="PHT99" s="1"/>
      <c r="PHU99" s="1"/>
      <c r="PHV99" s="1"/>
      <c r="PHW99" s="1"/>
      <c r="PHX99" s="1"/>
      <c r="PHY99" s="1"/>
      <c r="PHZ99" s="1"/>
      <c r="PIA99" s="1"/>
      <c r="PIB99" s="1"/>
      <c r="PIC99" s="1"/>
      <c r="PID99" s="1"/>
      <c r="PIE99" s="1"/>
      <c r="PIF99" s="1"/>
      <c r="PIG99" s="1"/>
      <c r="PIH99" s="1"/>
      <c r="PII99" s="1"/>
      <c r="PIJ99" s="1"/>
      <c r="PIK99" s="1"/>
      <c r="PIL99" s="1"/>
      <c r="PIM99" s="1"/>
      <c r="PIN99" s="1"/>
      <c r="PIO99" s="1"/>
      <c r="PIP99" s="1"/>
      <c r="PIQ99" s="1"/>
      <c r="PIR99" s="1"/>
      <c r="PIS99" s="1"/>
      <c r="PIT99" s="1"/>
      <c r="PIU99" s="1"/>
      <c r="PIV99" s="1"/>
      <c r="PIW99" s="1"/>
      <c r="PIX99" s="1"/>
      <c r="PIY99" s="1"/>
      <c r="PIZ99" s="1"/>
      <c r="PJA99" s="1"/>
      <c r="PJB99" s="1"/>
      <c r="PJC99" s="1"/>
      <c r="PJD99" s="1"/>
      <c r="PJE99" s="1"/>
      <c r="PJF99" s="1"/>
      <c r="PJG99" s="1"/>
      <c r="PJH99" s="1"/>
      <c r="PJI99" s="1"/>
      <c r="PJJ99" s="1"/>
      <c r="PJK99" s="1"/>
      <c r="PJL99" s="1"/>
      <c r="PJM99" s="1"/>
      <c r="PJN99" s="1"/>
      <c r="PJO99" s="1"/>
      <c r="PJP99" s="1"/>
      <c r="PJQ99" s="1"/>
      <c r="PJR99" s="1"/>
      <c r="PJS99" s="1"/>
      <c r="PJT99" s="1"/>
      <c r="PJU99" s="1"/>
      <c r="PJV99" s="1"/>
      <c r="PJW99" s="1"/>
      <c r="PJX99" s="1"/>
      <c r="PJY99" s="1"/>
      <c r="PJZ99" s="1"/>
      <c r="PKA99" s="1"/>
      <c r="PKB99" s="1"/>
      <c r="PKC99" s="1"/>
      <c r="PKD99" s="1"/>
      <c r="PKE99" s="1"/>
      <c r="PKF99" s="1"/>
      <c r="PKG99" s="1"/>
      <c r="PKH99" s="1"/>
      <c r="PKI99" s="1"/>
      <c r="PKJ99" s="1"/>
      <c r="PKK99" s="1"/>
      <c r="PKL99" s="1"/>
      <c r="PKM99" s="1"/>
      <c r="PKN99" s="1"/>
      <c r="PKO99" s="1"/>
      <c r="PKP99" s="1"/>
      <c r="PKQ99" s="1"/>
      <c r="PKR99" s="1"/>
      <c r="PKS99" s="1"/>
      <c r="PKT99" s="1"/>
      <c r="PKU99" s="1"/>
      <c r="PKV99" s="1"/>
      <c r="PKW99" s="1"/>
      <c r="PKX99" s="1"/>
      <c r="PKY99" s="1"/>
      <c r="PKZ99" s="1"/>
      <c r="PLA99" s="1"/>
      <c r="PLB99" s="1"/>
      <c r="PLC99" s="1"/>
      <c r="PLD99" s="1"/>
      <c r="PLE99" s="1"/>
      <c r="PLF99" s="1"/>
      <c r="PLG99" s="1"/>
      <c r="PLH99" s="1"/>
      <c r="PLI99" s="1"/>
      <c r="PLJ99" s="1"/>
      <c r="PLK99" s="1"/>
      <c r="PLL99" s="1"/>
      <c r="PLM99" s="1"/>
      <c r="PLN99" s="1"/>
      <c r="PLO99" s="1"/>
      <c r="PLP99" s="1"/>
      <c r="PLQ99" s="1"/>
      <c r="PLR99" s="1"/>
      <c r="PLS99" s="1"/>
      <c r="PLT99" s="1"/>
      <c r="PLU99" s="1"/>
      <c r="PLV99" s="1"/>
      <c r="PLW99" s="1"/>
      <c r="PLX99" s="1"/>
      <c r="PLY99" s="1"/>
      <c r="PLZ99" s="1"/>
      <c r="PMA99" s="1"/>
      <c r="PMB99" s="1"/>
      <c r="PMC99" s="1"/>
      <c r="PMD99" s="1"/>
      <c r="PME99" s="1"/>
      <c r="PMF99" s="1"/>
      <c r="PMG99" s="1"/>
      <c r="PMH99" s="1"/>
      <c r="PMI99" s="1"/>
      <c r="PMJ99" s="1"/>
      <c r="PMK99" s="1"/>
      <c r="PML99" s="1"/>
      <c r="PMM99" s="1"/>
      <c r="PMN99" s="1"/>
      <c r="PMO99" s="1"/>
      <c r="PMP99" s="1"/>
      <c r="PMQ99" s="1"/>
      <c r="PMR99" s="1"/>
      <c r="PMS99" s="1"/>
      <c r="PMT99" s="1"/>
      <c r="PMU99" s="1"/>
      <c r="PMV99" s="1"/>
      <c r="PMW99" s="1"/>
      <c r="PMX99" s="1"/>
      <c r="PMY99" s="1"/>
      <c r="PMZ99" s="1"/>
      <c r="PNA99" s="1"/>
      <c r="PNB99" s="1"/>
      <c r="PNC99" s="1"/>
      <c r="PND99" s="1"/>
      <c r="PNE99" s="1"/>
      <c r="PNF99" s="1"/>
      <c r="PNG99" s="1"/>
      <c r="PNH99" s="1"/>
      <c r="PNI99" s="1"/>
      <c r="PNJ99" s="1"/>
      <c r="PNK99" s="1"/>
      <c r="PNL99" s="1"/>
      <c r="PNM99" s="1"/>
      <c r="PNN99" s="1"/>
      <c r="PNO99" s="1"/>
      <c r="PNP99" s="1"/>
      <c r="PNQ99" s="1"/>
      <c r="PNR99" s="1"/>
      <c r="PNS99" s="1"/>
      <c r="PNT99" s="1"/>
      <c r="PNU99" s="1"/>
      <c r="PNV99" s="1"/>
      <c r="PNW99" s="1"/>
      <c r="PNX99" s="1"/>
      <c r="PNY99" s="1"/>
      <c r="PNZ99" s="1"/>
      <c r="POA99" s="1"/>
      <c r="POB99" s="1"/>
      <c r="POC99" s="1"/>
      <c r="POD99" s="1"/>
      <c r="POE99" s="1"/>
      <c r="POF99" s="1"/>
      <c r="POG99" s="1"/>
      <c r="POH99" s="1"/>
      <c r="POI99" s="1"/>
      <c r="POJ99" s="1"/>
      <c r="POK99" s="1"/>
      <c r="POL99" s="1"/>
      <c r="POM99" s="1"/>
      <c r="PON99" s="1"/>
      <c r="POO99" s="1"/>
      <c r="POP99" s="1"/>
      <c r="POQ99" s="1"/>
      <c r="POR99" s="1"/>
      <c r="POS99" s="1"/>
      <c r="POT99" s="1"/>
      <c r="POU99" s="1"/>
      <c r="POV99" s="1"/>
      <c r="POW99" s="1"/>
      <c r="POX99" s="1"/>
      <c r="POY99" s="1"/>
      <c r="POZ99" s="1"/>
      <c r="PPA99" s="1"/>
      <c r="PPB99" s="1"/>
      <c r="PPC99" s="1"/>
      <c r="PPD99" s="1"/>
      <c r="PPE99" s="1"/>
      <c r="PPF99" s="1"/>
      <c r="PPG99" s="1"/>
      <c r="PPH99" s="1"/>
      <c r="PPI99" s="1"/>
      <c r="PPJ99" s="1"/>
      <c r="PPK99" s="1"/>
      <c r="PPL99" s="1"/>
      <c r="PPM99" s="1"/>
      <c r="PPN99" s="1"/>
      <c r="PPO99" s="1"/>
      <c r="PPP99" s="1"/>
      <c r="PPQ99" s="1"/>
      <c r="PPR99" s="1"/>
      <c r="PPS99" s="1"/>
      <c r="PPT99" s="1"/>
      <c r="PPU99" s="1"/>
      <c r="PPV99" s="1"/>
      <c r="PPW99" s="1"/>
      <c r="PPX99" s="1"/>
      <c r="PPY99" s="1"/>
      <c r="PPZ99" s="1"/>
      <c r="PQA99" s="1"/>
      <c r="PQB99" s="1"/>
      <c r="PQC99" s="1"/>
      <c r="PQD99" s="1"/>
      <c r="PQE99" s="1"/>
      <c r="PQF99" s="1"/>
      <c r="PQG99" s="1"/>
      <c r="PQH99" s="1"/>
      <c r="PQI99" s="1"/>
      <c r="PQJ99" s="1"/>
      <c r="PQK99" s="1"/>
      <c r="PQL99" s="1"/>
      <c r="PQM99" s="1"/>
      <c r="PQN99" s="1"/>
      <c r="PQO99" s="1"/>
      <c r="PQP99" s="1"/>
      <c r="PQQ99" s="1"/>
      <c r="PQR99" s="1"/>
      <c r="PQS99" s="1"/>
      <c r="PQT99" s="1"/>
      <c r="PQU99" s="1"/>
      <c r="PQV99" s="1"/>
      <c r="PQW99" s="1"/>
      <c r="PQX99" s="1"/>
      <c r="PQY99" s="1"/>
      <c r="PQZ99" s="1"/>
      <c r="PRA99" s="1"/>
      <c r="PRB99" s="1"/>
      <c r="PRC99" s="1"/>
      <c r="PRD99" s="1"/>
      <c r="PRE99" s="1"/>
      <c r="PRF99" s="1"/>
      <c r="PRG99" s="1"/>
      <c r="PRH99" s="1"/>
      <c r="PRI99" s="1"/>
      <c r="PRJ99" s="1"/>
      <c r="PRK99" s="1"/>
      <c r="PRL99" s="1"/>
      <c r="PRM99" s="1"/>
      <c r="PRN99" s="1"/>
      <c r="PRO99" s="1"/>
      <c r="PRP99" s="1"/>
      <c r="PRQ99" s="1"/>
      <c r="PRR99" s="1"/>
      <c r="PRS99" s="1"/>
      <c r="PRT99" s="1"/>
      <c r="PRU99" s="1"/>
      <c r="PRV99" s="1"/>
      <c r="PRW99" s="1"/>
      <c r="PRX99" s="1"/>
      <c r="PRY99" s="1"/>
      <c r="PRZ99" s="1"/>
      <c r="PSA99" s="1"/>
      <c r="PSB99" s="1"/>
      <c r="PSC99" s="1"/>
      <c r="PSD99" s="1"/>
      <c r="PSE99" s="1"/>
      <c r="PSF99" s="1"/>
      <c r="PSG99" s="1"/>
      <c r="PSH99" s="1"/>
      <c r="PSI99" s="1"/>
      <c r="PSJ99" s="1"/>
      <c r="PSK99" s="1"/>
      <c r="PSL99" s="1"/>
      <c r="PSM99" s="1"/>
      <c r="PSN99" s="1"/>
      <c r="PSO99" s="1"/>
      <c r="PSP99" s="1"/>
      <c r="PSQ99" s="1"/>
      <c r="PSR99" s="1"/>
      <c r="PSS99" s="1"/>
      <c r="PST99" s="1"/>
      <c r="PSU99" s="1"/>
      <c r="PSV99" s="1"/>
      <c r="PSW99" s="1"/>
      <c r="PSX99" s="1"/>
      <c r="PSY99" s="1"/>
      <c r="PSZ99" s="1"/>
      <c r="PTA99" s="1"/>
      <c r="PTB99" s="1"/>
      <c r="PTC99" s="1"/>
      <c r="PTD99" s="1"/>
      <c r="PTE99" s="1"/>
      <c r="PTF99" s="1"/>
      <c r="PTG99" s="1"/>
      <c r="PTH99" s="1"/>
      <c r="PTI99" s="1"/>
      <c r="PTJ99" s="1"/>
      <c r="PTK99" s="1"/>
      <c r="PTL99" s="1"/>
      <c r="PTM99" s="1"/>
      <c r="PTN99" s="1"/>
      <c r="PTO99" s="1"/>
      <c r="PTP99" s="1"/>
      <c r="PTQ99" s="1"/>
      <c r="PTR99" s="1"/>
      <c r="PTS99" s="1"/>
      <c r="PTT99" s="1"/>
      <c r="PTU99" s="1"/>
      <c r="PTV99" s="1"/>
      <c r="PTW99" s="1"/>
      <c r="PTX99" s="1"/>
      <c r="PTY99" s="1"/>
      <c r="PTZ99" s="1"/>
      <c r="PUA99" s="1"/>
      <c r="PUB99" s="1"/>
      <c r="PUC99" s="1"/>
      <c r="PUD99" s="1"/>
      <c r="PUE99" s="1"/>
      <c r="PUF99" s="1"/>
      <c r="PUG99" s="1"/>
      <c r="PUH99" s="1"/>
      <c r="PUI99" s="1"/>
      <c r="PUJ99" s="1"/>
      <c r="PUK99" s="1"/>
      <c r="PUL99" s="1"/>
      <c r="PUM99" s="1"/>
      <c r="PUN99" s="1"/>
      <c r="PUO99" s="1"/>
      <c r="PUP99" s="1"/>
      <c r="PUQ99" s="1"/>
      <c r="PUR99" s="1"/>
      <c r="PUS99" s="1"/>
      <c r="PUT99" s="1"/>
      <c r="PUU99" s="1"/>
      <c r="PUV99" s="1"/>
      <c r="PUW99" s="1"/>
      <c r="PUX99" s="1"/>
      <c r="PUY99" s="1"/>
      <c r="PUZ99" s="1"/>
      <c r="PVA99" s="1"/>
      <c r="PVB99" s="1"/>
      <c r="PVC99" s="1"/>
      <c r="PVD99" s="1"/>
      <c r="PVE99" s="1"/>
      <c r="PVF99" s="1"/>
      <c r="PVG99" s="1"/>
      <c r="PVH99" s="1"/>
      <c r="PVI99" s="1"/>
      <c r="PVJ99" s="1"/>
      <c r="PVK99" s="1"/>
      <c r="PVL99" s="1"/>
      <c r="PVM99" s="1"/>
      <c r="PVN99" s="1"/>
      <c r="PVO99" s="1"/>
      <c r="PVP99" s="1"/>
      <c r="PVQ99" s="1"/>
      <c r="PVR99" s="1"/>
      <c r="PVS99" s="1"/>
      <c r="PVT99" s="1"/>
      <c r="PVU99" s="1"/>
      <c r="PVV99" s="1"/>
      <c r="PVW99" s="1"/>
      <c r="PVX99" s="1"/>
      <c r="PVY99" s="1"/>
      <c r="PVZ99" s="1"/>
      <c r="PWA99" s="1"/>
      <c r="PWB99" s="1"/>
      <c r="PWC99" s="1"/>
      <c r="PWD99" s="1"/>
      <c r="PWE99" s="1"/>
      <c r="PWF99" s="1"/>
      <c r="PWG99" s="1"/>
      <c r="PWH99" s="1"/>
      <c r="PWI99" s="1"/>
      <c r="PWJ99" s="1"/>
      <c r="PWK99" s="1"/>
      <c r="PWL99" s="1"/>
      <c r="PWM99" s="1"/>
      <c r="PWN99" s="1"/>
      <c r="PWO99" s="1"/>
      <c r="PWP99" s="1"/>
      <c r="PWQ99" s="1"/>
      <c r="PWR99" s="1"/>
      <c r="PWS99" s="1"/>
      <c r="PWT99" s="1"/>
      <c r="PWU99" s="1"/>
      <c r="PWV99" s="1"/>
      <c r="PWW99" s="1"/>
      <c r="PWX99" s="1"/>
      <c r="PWY99" s="1"/>
      <c r="PWZ99" s="1"/>
      <c r="PXA99" s="1"/>
      <c r="PXB99" s="1"/>
      <c r="PXC99" s="1"/>
      <c r="PXD99" s="1"/>
      <c r="PXE99" s="1"/>
      <c r="PXF99" s="1"/>
      <c r="PXG99" s="1"/>
      <c r="PXH99" s="1"/>
      <c r="PXI99" s="1"/>
      <c r="PXJ99" s="1"/>
      <c r="PXK99" s="1"/>
      <c r="PXL99" s="1"/>
      <c r="PXM99" s="1"/>
      <c r="PXN99" s="1"/>
      <c r="PXO99" s="1"/>
      <c r="PXP99" s="1"/>
      <c r="PXQ99" s="1"/>
      <c r="PXR99" s="1"/>
      <c r="PXS99" s="1"/>
      <c r="PXT99" s="1"/>
      <c r="PXU99" s="1"/>
      <c r="PXV99" s="1"/>
      <c r="PXW99" s="1"/>
      <c r="PXX99" s="1"/>
      <c r="PXY99" s="1"/>
      <c r="PXZ99" s="1"/>
      <c r="PYA99" s="1"/>
      <c r="PYB99" s="1"/>
      <c r="PYC99" s="1"/>
      <c r="PYD99" s="1"/>
      <c r="PYE99" s="1"/>
      <c r="PYF99" s="1"/>
      <c r="PYG99" s="1"/>
      <c r="PYH99" s="1"/>
      <c r="PYI99" s="1"/>
      <c r="PYJ99" s="1"/>
      <c r="PYK99" s="1"/>
      <c r="PYL99" s="1"/>
      <c r="PYM99" s="1"/>
      <c r="PYN99" s="1"/>
      <c r="PYO99" s="1"/>
      <c r="PYP99" s="1"/>
      <c r="PYQ99" s="1"/>
      <c r="PYR99" s="1"/>
      <c r="PYS99" s="1"/>
      <c r="PYT99" s="1"/>
      <c r="PYU99" s="1"/>
      <c r="PYV99" s="1"/>
      <c r="PYW99" s="1"/>
      <c r="PYX99" s="1"/>
      <c r="PYY99" s="1"/>
      <c r="PYZ99" s="1"/>
      <c r="PZA99" s="1"/>
      <c r="PZB99" s="1"/>
      <c r="PZC99" s="1"/>
      <c r="PZD99" s="1"/>
      <c r="PZE99" s="1"/>
      <c r="PZF99" s="1"/>
      <c r="PZG99" s="1"/>
      <c r="PZH99" s="1"/>
      <c r="PZI99" s="1"/>
      <c r="PZJ99" s="1"/>
      <c r="PZK99" s="1"/>
      <c r="PZL99" s="1"/>
      <c r="PZM99" s="1"/>
      <c r="PZN99" s="1"/>
      <c r="PZO99" s="1"/>
      <c r="PZP99" s="1"/>
      <c r="PZQ99" s="1"/>
      <c r="PZR99" s="1"/>
      <c r="PZS99" s="1"/>
      <c r="PZT99" s="1"/>
      <c r="PZU99" s="1"/>
      <c r="PZV99" s="1"/>
      <c r="PZW99" s="1"/>
      <c r="PZX99" s="1"/>
      <c r="PZY99" s="1"/>
      <c r="PZZ99" s="1"/>
      <c r="QAA99" s="1"/>
      <c r="QAB99" s="1"/>
      <c r="QAC99" s="1"/>
      <c r="QAD99" s="1"/>
      <c r="QAE99" s="1"/>
      <c r="QAF99" s="1"/>
      <c r="QAG99" s="1"/>
      <c r="QAH99" s="1"/>
      <c r="QAI99" s="1"/>
      <c r="QAJ99" s="1"/>
      <c r="QAK99" s="1"/>
      <c r="QAL99" s="1"/>
      <c r="QAM99" s="1"/>
      <c r="QAN99" s="1"/>
      <c r="QAO99" s="1"/>
      <c r="QAP99" s="1"/>
      <c r="QAQ99" s="1"/>
      <c r="QAR99" s="1"/>
      <c r="QAS99" s="1"/>
      <c r="QAT99" s="1"/>
      <c r="QAU99" s="1"/>
      <c r="QAV99" s="1"/>
      <c r="QAW99" s="1"/>
      <c r="QAX99" s="1"/>
      <c r="QAY99" s="1"/>
      <c r="QAZ99" s="1"/>
      <c r="QBA99" s="1"/>
      <c r="QBB99" s="1"/>
      <c r="QBC99" s="1"/>
      <c r="QBD99" s="1"/>
      <c r="QBE99" s="1"/>
      <c r="QBF99" s="1"/>
      <c r="QBG99" s="1"/>
      <c r="QBH99" s="1"/>
      <c r="QBI99" s="1"/>
      <c r="QBJ99" s="1"/>
      <c r="QBK99" s="1"/>
      <c r="QBL99" s="1"/>
      <c r="QBM99" s="1"/>
      <c r="QBN99" s="1"/>
      <c r="QBO99" s="1"/>
      <c r="QBP99" s="1"/>
      <c r="QBQ99" s="1"/>
      <c r="QBR99" s="1"/>
      <c r="QBS99" s="1"/>
      <c r="QBT99" s="1"/>
      <c r="QBU99" s="1"/>
      <c r="QBV99" s="1"/>
      <c r="QBW99" s="1"/>
      <c r="QBX99" s="1"/>
      <c r="QBY99" s="1"/>
      <c r="QBZ99" s="1"/>
      <c r="QCA99" s="1"/>
      <c r="QCB99" s="1"/>
      <c r="QCC99" s="1"/>
      <c r="QCD99" s="1"/>
      <c r="QCE99" s="1"/>
      <c r="QCF99" s="1"/>
      <c r="QCG99" s="1"/>
      <c r="QCH99" s="1"/>
      <c r="QCI99" s="1"/>
      <c r="QCJ99" s="1"/>
      <c r="QCK99" s="1"/>
      <c r="QCL99" s="1"/>
      <c r="QCM99" s="1"/>
      <c r="QCN99" s="1"/>
      <c r="QCO99" s="1"/>
      <c r="QCP99" s="1"/>
      <c r="QCQ99" s="1"/>
      <c r="QCR99" s="1"/>
      <c r="QCS99" s="1"/>
      <c r="QCT99" s="1"/>
      <c r="QCU99" s="1"/>
      <c r="QCV99" s="1"/>
      <c r="QCW99" s="1"/>
      <c r="QCX99" s="1"/>
      <c r="QCY99" s="1"/>
      <c r="QCZ99" s="1"/>
      <c r="QDA99" s="1"/>
      <c r="QDB99" s="1"/>
      <c r="QDC99" s="1"/>
      <c r="QDD99" s="1"/>
      <c r="QDE99" s="1"/>
      <c r="QDF99" s="1"/>
      <c r="QDG99" s="1"/>
      <c r="QDH99" s="1"/>
      <c r="QDI99" s="1"/>
      <c r="QDJ99" s="1"/>
      <c r="QDK99" s="1"/>
      <c r="QDL99" s="1"/>
      <c r="QDM99" s="1"/>
      <c r="QDN99" s="1"/>
      <c r="QDO99" s="1"/>
      <c r="QDP99" s="1"/>
      <c r="QDQ99" s="1"/>
      <c r="QDR99" s="1"/>
      <c r="QDS99" s="1"/>
      <c r="QDT99" s="1"/>
      <c r="QDU99" s="1"/>
      <c r="QDV99" s="1"/>
      <c r="QDW99" s="1"/>
      <c r="QDX99" s="1"/>
      <c r="QDY99" s="1"/>
      <c r="QDZ99" s="1"/>
      <c r="QEA99" s="1"/>
      <c r="QEB99" s="1"/>
      <c r="QEC99" s="1"/>
      <c r="QED99" s="1"/>
      <c r="QEE99" s="1"/>
      <c r="QEF99" s="1"/>
      <c r="QEG99" s="1"/>
      <c r="QEH99" s="1"/>
      <c r="QEI99" s="1"/>
      <c r="QEJ99" s="1"/>
      <c r="QEK99" s="1"/>
      <c r="QEL99" s="1"/>
      <c r="QEM99" s="1"/>
      <c r="QEN99" s="1"/>
      <c r="QEO99" s="1"/>
      <c r="QEP99" s="1"/>
      <c r="QEQ99" s="1"/>
      <c r="QER99" s="1"/>
      <c r="QES99" s="1"/>
      <c r="QET99" s="1"/>
      <c r="QEU99" s="1"/>
      <c r="QEV99" s="1"/>
      <c r="QEW99" s="1"/>
      <c r="QEX99" s="1"/>
      <c r="QEY99" s="1"/>
      <c r="QEZ99" s="1"/>
      <c r="QFA99" s="1"/>
      <c r="QFB99" s="1"/>
      <c r="QFC99" s="1"/>
      <c r="QFD99" s="1"/>
      <c r="QFE99" s="1"/>
      <c r="QFF99" s="1"/>
      <c r="QFG99" s="1"/>
      <c r="QFH99" s="1"/>
      <c r="QFI99" s="1"/>
      <c r="QFJ99" s="1"/>
      <c r="QFK99" s="1"/>
      <c r="QFL99" s="1"/>
      <c r="QFM99" s="1"/>
      <c r="QFN99" s="1"/>
      <c r="QFO99" s="1"/>
      <c r="QFP99" s="1"/>
      <c r="QFQ99" s="1"/>
      <c r="QFR99" s="1"/>
      <c r="QFS99" s="1"/>
      <c r="QFT99" s="1"/>
      <c r="QFU99" s="1"/>
      <c r="QFV99" s="1"/>
      <c r="QFW99" s="1"/>
      <c r="QFX99" s="1"/>
      <c r="QFY99" s="1"/>
      <c r="QFZ99" s="1"/>
      <c r="QGA99" s="1"/>
      <c r="QGB99" s="1"/>
      <c r="QGC99" s="1"/>
      <c r="QGD99" s="1"/>
      <c r="QGE99" s="1"/>
      <c r="QGF99" s="1"/>
      <c r="QGG99" s="1"/>
      <c r="QGH99" s="1"/>
      <c r="QGI99" s="1"/>
      <c r="QGJ99" s="1"/>
      <c r="QGK99" s="1"/>
      <c r="QGL99" s="1"/>
      <c r="QGM99" s="1"/>
      <c r="QGN99" s="1"/>
      <c r="QGO99" s="1"/>
      <c r="QGP99" s="1"/>
      <c r="QGQ99" s="1"/>
      <c r="QGR99" s="1"/>
      <c r="QGS99" s="1"/>
      <c r="QGT99" s="1"/>
      <c r="QGU99" s="1"/>
      <c r="QGV99" s="1"/>
      <c r="QGW99" s="1"/>
      <c r="QGX99" s="1"/>
      <c r="QGY99" s="1"/>
      <c r="QGZ99" s="1"/>
      <c r="QHA99" s="1"/>
      <c r="QHB99" s="1"/>
      <c r="QHC99" s="1"/>
      <c r="QHD99" s="1"/>
      <c r="QHE99" s="1"/>
      <c r="QHF99" s="1"/>
      <c r="QHG99" s="1"/>
      <c r="QHH99" s="1"/>
      <c r="QHI99" s="1"/>
      <c r="QHJ99" s="1"/>
      <c r="QHK99" s="1"/>
      <c r="QHL99" s="1"/>
      <c r="QHM99" s="1"/>
      <c r="QHN99" s="1"/>
      <c r="QHO99" s="1"/>
      <c r="QHP99" s="1"/>
      <c r="QHQ99" s="1"/>
      <c r="QHR99" s="1"/>
      <c r="QHS99" s="1"/>
      <c r="QHT99" s="1"/>
      <c r="QHU99" s="1"/>
      <c r="QHV99" s="1"/>
      <c r="QHW99" s="1"/>
      <c r="QHX99" s="1"/>
      <c r="QHY99" s="1"/>
      <c r="QHZ99" s="1"/>
      <c r="QIA99" s="1"/>
      <c r="QIB99" s="1"/>
      <c r="QIC99" s="1"/>
      <c r="QID99" s="1"/>
      <c r="QIE99" s="1"/>
      <c r="QIF99" s="1"/>
      <c r="QIG99" s="1"/>
      <c r="QIH99" s="1"/>
      <c r="QII99" s="1"/>
      <c r="QIJ99" s="1"/>
      <c r="QIK99" s="1"/>
      <c r="QIL99" s="1"/>
      <c r="QIM99" s="1"/>
      <c r="QIN99" s="1"/>
      <c r="QIO99" s="1"/>
      <c r="QIP99" s="1"/>
      <c r="QIQ99" s="1"/>
      <c r="QIR99" s="1"/>
      <c r="QIS99" s="1"/>
      <c r="QIT99" s="1"/>
      <c r="QIU99" s="1"/>
      <c r="QIV99" s="1"/>
      <c r="QIW99" s="1"/>
      <c r="QIX99" s="1"/>
      <c r="QIY99" s="1"/>
      <c r="QIZ99" s="1"/>
      <c r="QJA99" s="1"/>
      <c r="QJB99" s="1"/>
      <c r="QJC99" s="1"/>
      <c r="QJD99" s="1"/>
      <c r="QJE99" s="1"/>
      <c r="QJF99" s="1"/>
      <c r="QJG99" s="1"/>
      <c r="QJH99" s="1"/>
      <c r="QJI99" s="1"/>
      <c r="QJJ99" s="1"/>
      <c r="QJK99" s="1"/>
      <c r="QJL99" s="1"/>
      <c r="QJM99" s="1"/>
      <c r="QJN99" s="1"/>
      <c r="QJO99" s="1"/>
      <c r="QJP99" s="1"/>
      <c r="QJQ99" s="1"/>
      <c r="QJR99" s="1"/>
      <c r="QJS99" s="1"/>
      <c r="QJT99" s="1"/>
      <c r="QJU99" s="1"/>
      <c r="QJV99" s="1"/>
      <c r="QJW99" s="1"/>
      <c r="QJX99" s="1"/>
      <c r="QJY99" s="1"/>
      <c r="QJZ99" s="1"/>
      <c r="QKA99" s="1"/>
      <c r="QKB99" s="1"/>
      <c r="QKC99" s="1"/>
      <c r="QKD99" s="1"/>
      <c r="QKE99" s="1"/>
      <c r="QKF99" s="1"/>
      <c r="QKG99" s="1"/>
      <c r="QKH99" s="1"/>
      <c r="QKI99" s="1"/>
      <c r="QKJ99" s="1"/>
      <c r="QKK99" s="1"/>
      <c r="QKL99" s="1"/>
      <c r="QKM99" s="1"/>
      <c r="QKN99" s="1"/>
      <c r="QKO99" s="1"/>
      <c r="QKP99" s="1"/>
      <c r="QKQ99" s="1"/>
      <c r="QKR99" s="1"/>
      <c r="QKS99" s="1"/>
      <c r="QKT99" s="1"/>
      <c r="QKU99" s="1"/>
      <c r="QKV99" s="1"/>
      <c r="QKW99" s="1"/>
      <c r="QKX99" s="1"/>
      <c r="QKY99" s="1"/>
      <c r="QKZ99" s="1"/>
      <c r="QLA99" s="1"/>
      <c r="QLB99" s="1"/>
      <c r="QLC99" s="1"/>
      <c r="QLD99" s="1"/>
      <c r="QLE99" s="1"/>
      <c r="QLF99" s="1"/>
      <c r="QLG99" s="1"/>
      <c r="QLH99" s="1"/>
      <c r="QLI99" s="1"/>
      <c r="QLJ99" s="1"/>
      <c r="QLK99" s="1"/>
      <c r="QLL99" s="1"/>
      <c r="QLM99" s="1"/>
      <c r="QLN99" s="1"/>
      <c r="QLO99" s="1"/>
      <c r="QLP99" s="1"/>
      <c r="QLQ99" s="1"/>
      <c r="QLR99" s="1"/>
      <c r="QLS99" s="1"/>
      <c r="QLT99" s="1"/>
      <c r="QLU99" s="1"/>
      <c r="QLV99" s="1"/>
      <c r="QLW99" s="1"/>
      <c r="QLX99" s="1"/>
      <c r="QLY99" s="1"/>
      <c r="QLZ99" s="1"/>
      <c r="QMA99" s="1"/>
      <c r="QMB99" s="1"/>
      <c r="QMC99" s="1"/>
      <c r="QMD99" s="1"/>
      <c r="QME99" s="1"/>
      <c r="QMF99" s="1"/>
      <c r="QMG99" s="1"/>
      <c r="QMH99" s="1"/>
      <c r="QMI99" s="1"/>
      <c r="QMJ99" s="1"/>
      <c r="QMK99" s="1"/>
      <c r="QML99" s="1"/>
      <c r="QMM99" s="1"/>
      <c r="QMN99" s="1"/>
      <c r="QMO99" s="1"/>
      <c r="QMP99" s="1"/>
      <c r="QMQ99" s="1"/>
      <c r="QMR99" s="1"/>
      <c r="QMS99" s="1"/>
      <c r="QMT99" s="1"/>
      <c r="QMU99" s="1"/>
      <c r="QMV99" s="1"/>
      <c r="QMW99" s="1"/>
      <c r="QMX99" s="1"/>
      <c r="QMY99" s="1"/>
      <c r="QMZ99" s="1"/>
      <c r="QNA99" s="1"/>
      <c r="QNB99" s="1"/>
      <c r="QNC99" s="1"/>
      <c r="QND99" s="1"/>
      <c r="QNE99" s="1"/>
      <c r="QNF99" s="1"/>
      <c r="QNG99" s="1"/>
      <c r="QNH99" s="1"/>
      <c r="QNI99" s="1"/>
      <c r="QNJ99" s="1"/>
      <c r="QNK99" s="1"/>
      <c r="QNL99" s="1"/>
      <c r="QNM99" s="1"/>
      <c r="QNN99" s="1"/>
      <c r="QNO99" s="1"/>
      <c r="QNP99" s="1"/>
      <c r="QNQ99" s="1"/>
      <c r="QNR99" s="1"/>
      <c r="QNS99" s="1"/>
      <c r="QNT99" s="1"/>
      <c r="QNU99" s="1"/>
      <c r="QNV99" s="1"/>
      <c r="QNW99" s="1"/>
      <c r="QNX99" s="1"/>
      <c r="QNY99" s="1"/>
      <c r="QNZ99" s="1"/>
      <c r="QOA99" s="1"/>
      <c r="QOB99" s="1"/>
      <c r="QOC99" s="1"/>
      <c r="QOD99" s="1"/>
      <c r="QOE99" s="1"/>
      <c r="QOF99" s="1"/>
      <c r="QOG99" s="1"/>
      <c r="QOH99" s="1"/>
      <c r="QOI99" s="1"/>
      <c r="QOJ99" s="1"/>
      <c r="QOK99" s="1"/>
      <c r="QOL99" s="1"/>
      <c r="QOM99" s="1"/>
      <c r="QON99" s="1"/>
      <c r="QOO99" s="1"/>
      <c r="QOP99" s="1"/>
      <c r="QOQ99" s="1"/>
      <c r="QOR99" s="1"/>
      <c r="QOS99" s="1"/>
      <c r="QOT99" s="1"/>
      <c r="QOU99" s="1"/>
      <c r="QOV99" s="1"/>
      <c r="QOW99" s="1"/>
      <c r="QOX99" s="1"/>
      <c r="QOY99" s="1"/>
      <c r="QOZ99" s="1"/>
      <c r="QPA99" s="1"/>
      <c r="QPB99" s="1"/>
      <c r="QPC99" s="1"/>
      <c r="QPD99" s="1"/>
      <c r="QPE99" s="1"/>
      <c r="QPF99" s="1"/>
      <c r="QPG99" s="1"/>
      <c r="QPH99" s="1"/>
      <c r="QPI99" s="1"/>
      <c r="QPJ99" s="1"/>
      <c r="QPK99" s="1"/>
      <c r="QPL99" s="1"/>
      <c r="QPM99" s="1"/>
      <c r="QPN99" s="1"/>
      <c r="QPO99" s="1"/>
      <c r="QPP99" s="1"/>
      <c r="QPQ99" s="1"/>
      <c r="QPR99" s="1"/>
      <c r="QPS99" s="1"/>
      <c r="QPT99" s="1"/>
      <c r="QPU99" s="1"/>
      <c r="QPV99" s="1"/>
      <c r="QPW99" s="1"/>
      <c r="QPX99" s="1"/>
      <c r="QPY99" s="1"/>
      <c r="QPZ99" s="1"/>
      <c r="QQA99" s="1"/>
      <c r="QQB99" s="1"/>
      <c r="QQC99" s="1"/>
      <c r="QQD99" s="1"/>
      <c r="QQE99" s="1"/>
      <c r="QQF99" s="1"/>
      <c r="QQG99" s="1"/>
      <c r="QQH99" s="1"/>
      <c r="QQI99" s="1"/>
      <c r="QQJ99" s="1"/>
      <c r="QQK99" s="1"/>
      <c r="QQL99" s="1"/>
      <c r="QQM99" s="1"/>
      <c r="QQN99" s="1"/>
      <c r="QQO99" s="1"/>
      <c r="QQP99" s="1"/>
      <c r="QQQ99" s="1"/>
      <c r="QQR99" s="1"/>
      <c r="QQS99" s="1"/>
      <c r="QQT99" s="1"/>
      <c r="QQU99" s="1"/>
      <c r="QQV99" s="1"/>
      <c r="QQW99" s="1"/>
      <c r="QQX99" s="1"/>
      <c r="QQY99" s="1"/>
      <c r="QQZ99" s="1"/>
      <c r="QRA99" s="1"/>
      <c r="QRB99" s="1"/>
      <c r="QRC99" s="1"/>
      <c r="QRD99" s="1"/>
      <c r="QRE99" s="1"/>
      <c r="QRF99" s="1"/>
      <c r="QRG99" s="1"/>
      <c r="QRH99" s="1"/>
      <c r="QRI99" s="1"/>
      <c r="QRJ99" s="1"/>
      <c r="QRK99" s="1"/>
      <c r="QRL99" s="1"/>
      <c r="QRM99" s="1"/>
      <c r="QRN99" s="1"/>
      <c r="QRO99" s="1"/>
      <c r="QRP99" s="1"/>
      <c r="QRQ99" s="1"/>
      <c r="QRR99" s="1"/>
      <c r="QRS99" s="1"/>
      <c r="QRT99" s="1"/>
      <c r="QRU99" s="1"/>
      <c r="QRV99" s="1"/>
      <c r="QRW99" s="1"/>
      <c r="QRX99" s="1"/>
      <c r="QRY99" s="1"/>
      <c r="QRZ99" s="1"/>
      <c r="QSA99" s="1"/>
      <c r="QSB99" s="1"/>
      <c r="QSC99" s="1"/>
      <c r="QSD99" s="1"/>
      <c r="QSE99" s="1"/>
      <c r="QSF99" s="1"/>
      <c r="QSG99" s="1"/>
      <c r="QSH99" s="1"/>
      <c r="QSI99" s="1"/>
      <c r="QSJ99" s="1"/>
      <c r="QSK99" s="1"/>
      <c r="QSL99" s="1"/>
      <c r="QSM99" s="1"/>
      <c r="QSN99" s="1"/>
      <c r="QSO99" s="1"/>
      <c r="QSP99" s="1"/>
      <c r="QSQ99" s="1"/>
      <c r="QSR99" s="1"/>
      <c r="QSS99" s="1"/>
      <c r="QST99" s="1"/>
      <c r="QSU99" s="1"/>
      <c r="QSV99" s="1"/>
      <c r="QSW99" s="1"/>
      <c r="QSX99" s="1"/>
      <c r="QSY99" s="1"/>
      <c r="QSZ99" s="1"/>
      <c r="QTA99" s="1"/>
      <c r="QTB99" s="1"/>
      <c r="QTC99" s="1"/>
      <c r="QTD99" s="1"/>
      <c r="QTE99" s="1"/>
      <c r="QTF99" s="1"/>
      <c r="QTG99" s="1"/>
      <c r="QTH99" s="1"/>
      <c r="QTI99" s="1"/>
      <c r="QTJ99" s="1"/>
      <c r="QTK99" s="1"/>
      <c r="QTL99" s="1"/>
      <c r="QTM99" s="1"/>
      <c r="QTN99" s="1"/>
      <c r="QTO99" s="1"/>
      <c r="QTP99" s="1"/>
      <c r="QTQ99" s="1"/>
      <c r="QTR99" s="1"/>
      <c r="QTS99" s="1"/>
      <c r="QTT99" s="1"/>
      <c r="QTU99" s="1"/>
      <c r="QTV99" s="1"/>
      <c r="QTW99" s="1"/>
      <c r="QTX99" s="1"/>
      <c r="QTY99" s="1"/>
      <c r="QTZ99" s="1"/>
      <c r="QUA99" s="1"/>
      <c r="QUB99" s="1"/>
      <c r="QUC99" s="1"/>
      <c r="QUD99" s="1"/>
      <c r="QUE99" s="1"/>
      <c r="QUF99" s="1"/>
      <c r="QUG99" s="1"/>
      <c r="QUH99" s="1"/>
      <c r="QUI99" s="1"/>
      <c r="QUJ99" s="1"/>
      <c r="QUK99" s="1"/>
      <c r="QUL99" s="1"/>
      <c r="QUM99" s="1"/>
      <c r="QUN99" s="1"/>
      <c r="QUO99" s="1"/>
      <c r="QUP99" s="1"/>
      <c r="QUQ99" s="1"/>
      <c r="QUR99" s="1"/>
      <c r="QUS99" s="1"/>
      <c r="QUT99" s="1"/>
      <c r="QUU99" s="1"/>
      <c r="QUV99" s="1"/>
      <c r="QUW99" s="1"/>
      <c r="QUX99" s="1"/>
      <c r="QUY99" s="1"/>
      <c r="QUZ99" s="1"/>
      <c r="QVA99" s="1"/>
      <c r="QVB99" s="1"/>
      <c r="QVC99" s="1"/>
      <c r="QVD99" s="1"/>
      <c r="QVE99" s="1"/>
      <c r="QVF99" s="1"/>
      <c r="QVG99" s="1"/>
      <c r="QVH99" s="1"/>
      <c r="QVI99" s="1"/>
      <c r="QVJ99" s="1"/>
      <c r="QVK99" s="1"/>
      <c r="QVL99" s="1"/>
      <c r="QVM99" s="1"/>
      <c r="QVN99" s="1"/>
      <c r="QVO99" s="1"/>
      <c r="QVP99" s="1"/>
      <c r="QVQ99" s="1"/>
      <c r="QVR99" s="1"/>
      <c r="QVS99" s="1"/>
      <c r="QVT99" s="1"/>
      <c r="QVU99" s="1"/>
      <c r="QVV99" s="1"/>
      <c r="QVW99" s="1"/>
      <c r="QVX99" s="1"/>
      <c r="QVY99" s="1"/>
      <c r="QVZ99" s="1"/>
      <c r="QWA99" s="1"/>
      <c r="QWB99" s="1"/>
      <c r="QWC99" s="1"/>
      <c r="QWD99" s="1"/>
      <c r="QWE99" s="1"/>
      <c r="QWF99" s="1"/>
      <c r="QWG99" s="1"/>
      <c r="QWH99" s="1"/>
      <c r="QWI99" s="1"/>
      <c r="QWJ99" s="1"/>
      <c r="QWK99" s="1"/>
      <c r="QWL99" s="1"/>
      <c r="QWM99" s="1"/>
      <c r="QWN99" s="1"/>
      <c r="QWO99" s="1"/>
      <c r="QWP99" s="1"/>
      <c r="QWQ99" s="1"/>
      <c r="QWR99" s="1"/>
      <c r="QWS99" s="1"/>
      <c r="QWT99" s="1"/>
      <c r="QWU99" s="1"/>
      <c r="QWV99" s="1"/>
      <c r="QWW99" s="1"/>
      <c r="QWX99" s="1"/>
      <c r="QWY99" s="1"/>
      <c r="QWZ99" s="1"/>
      <c r="QXA99" s="1"/>
      <c r="QXB99" s="1"/>
      <c r="QXC99" s="1"/>
      <c r="QXD99" s="1"/>
      <c r="QXE99" s="1"/>
      <c r="QXF99" s="1"/>
      <c r="QXG99" s="1"/>
      <c r="QXH99" s="1"/>
      <c r="QXI99" s="1"/>
      <c r="QXJ99" s="1"/>
      <c r="QXK99" s="1"/>
      <c r="QXL99" s="1"/>
      <c r="QXM99" s="1"/>
      <c r="QXN99" s="1"/>
      <c r="QXO99" s="1"/>
      <c r="QXP99" s="1"/>
      <c r="QXQ99" s="1"/>
      <c r="QXR99" s="1"/>
      <c r="QXS99" s="1"/>
      <c r="QXT99" s="1"/>
      <c r="QXU99" s="1"/>
      <c r="QXV99" s="1"/>
      <c r="QXW99" s="1"/>
      <c r="QXX99" s="1"/>
      <c r="QXY99" s="1"/>
      <c r="QXZ99" s="1"/>
      <c r="QYA99" s="1"/>
      <c r="QYB99" s="1"/>
      <c r="QYC99" s="1"/>
      <c r="QYD99" s="1"/>
      <c r="QYE99" s="1"/>
      <c r="QYF99" s="1"/>
      <c r="QYG99" s="1"/>
      <c r="QYH99" s="1"/>
      <c r="QYI99" s="1"/>
      <c r="QYJ99" s="1"/>
      <c r="QYK99" s="1"/>
      <c r="QYL99" s="1"/>
      <c r="QYM99" s="1"/>
      <c r="QYN99" s="1"/>
      <c r="QYO99" s="1"/>
      <c r="QYP99" s="1"/>
      <c r="QYQ99" s="1"/>
      <c r="QYR99" s="1"/>
      <c r="QYS99" s="1"/>
      <c r="QYT99" s="1"/>
      <c r="QYU99" s="1"/>
      <c r="QYV99" s="1"/>
      <c r="QYW99" s="1"/>
      <c r="QYX99" s="1"/>
      <c r="QYY99" s="1"/>
      <c r="QYZ99" s="1"/>
      <c r="QZA99" s="1"/>
      <c r="QZB99" s="1"/>
      <c r="QZC99" s="1"/>
      <c r="QZD99" s="1"/>
      <c r="QZE99" s="1"/>
      <c r="QZF99" s="1"/>
      <c r="QZG99" s="1"/>
      <c r="QZH99" s="1"/>
      <c r="QZI99" s="1"/>
      <c r="QZJ99" s="1"/>
      <c r="QZK99" s="1"/>
      <c r="QZL99" s="1"/>
      <c r="QZM99" s="1"/>
      <c r="QZN99" s="1"/>
      <c r="QZO99" s="1"/>
      <c r="QZP99" s="1"/>
      <c r="QZQ99" s="1"/>
      <c r="QZR99" s="1"/>
      <c r="QZS99" s="1"/>
      <c r="QZT99" s="1"/>
      <c r="QZU99" s="1"/>
      <c r="QZV99" s="1"/>
      <c r="QZW99" s="1"/>
      <c r="QZX99" s="1"/>
      <c r="QZY99" s="1"/>
      <c r="QZZ99" s="1"/>
      <c r="RAA99" s="1"/>
      <c r="RAB99" s="1"/>
      <c r="RAC99" s="1"/>
      <c r="RAD99" s="1"/>
      <c r="RAE99" s="1"/>
      <c r="RAF99" s="1"/>
      <c r="RAG99" s="1"/>
      <c r="RAH99" s="1"/>
      <c r="RAI99" s="1"/>
      <c r="RAJ99" s="1"/>
      <c r="RAK99" s="1"/>
      <c r="RAL99" s="1"/>
      <c r="RAM99" s="1"/>
      <c r="RAN99" s="1"/>
      <c r="RAO99" s="1"/>
      <c r="RAP99" s="1"/>
      <c r="RAQ99" s="1"/>
      <c r="RAR99" s="1"/>
      <c r="RAS99" s="1"/>
      <c r="RAT99" s="1"/>
      <c r="RAU99" s="1"/>
      <c r="RAV99" s="1"/>
      <c r="RAW99" s="1"/>
      <c r="RAX99" s="1"/>
      <c r="RAY99" s="1"/>
      <c r="RAZ99" s="1"/>
      <c r="RBA99" s="1"/>
      <c r="RBB99" s="1"/>
      <c r="RBC99" s="1"/>
      <c r="RBD99" s="1"/>
      <c r="RBE99" s="1"/>
      <c r="RBF99" s="1"/>
      <c r="RBG99" s="1"/>
      <c r="RBH99" s="1"/>
      <c r="RBI99" s="1"/>
      <c r="RBJ99" s="1"/>
      <c r="RBK99" s="1"/>
      <c r="RBL99" s="1"/>
      <c r="RBM99" s="1"/>
      <c r="RBN99" s="1"/>
      <c r="RBO99" s="1"/>
      <c r="RBP99" s="1"/>
      <c r="RBQ99" s="1"/>
      <c r="RBR99" s="1"/>
      <c r="RBS99" s="1"/>
      <c r="RBT99" s="1"/>
      <c r="RBU99" s="1"/>
      <c r="RBV99" s="1"/>
      <c r="RBW99" s="1"/>
      <c r="RBX99" s="1"/>
      <c r="RBY99" s="1"/>
      <c r="RBZ99" s="1"/>
      <c r="RCA99" s="1"/>
      <c r="RCB99" s="1"/>
      <c r="RCC99" s="1"/>
      <c r="RCD99" s="1"/>
      <c r="RCE99" s="1"/>
      <c r="RCF99" s="1"/>
      <c r="RCG99" s="1"/>
      <c r="RCH99" s="1"/>
      <c r="RCI99" s="1"/>
      <c r="RCJ99" s="1"/>
      <c r="RCK99" s="1"/>
      <c r="RCL99" s="1"/>
      <c r="RCM99" s="1"/>
      <c r="RCN99" s="1"/>
      <c r="RCO99" s="1"/>
      <c r="RCP99" s="1"/>
      <c r="RCQ99" s="1"/>
      <c r="RCR99" s="1"/>
      <c r="RCS99" s="1"/>
      <c r="RCT99" s="1"/>
      <c r="RCU99" s="1"/>
      <c r="RCV99" s="1"/>
      <c r="RCW99" s="1"/>
      <c r="RCX99" s="1"/>
      <c r="RCY99" s="1"/>
      <c r="RCZ99" s="1"/>
      <c r="RDA99" s="1"/>
      <c r="RDB99" s="1"/>
      <c r="RDC99" s="1"/>
      <c r="RDD99" s="1"/>
      <c r="RDE99" s="1"/>
      <c r="RDF99" s="1"/>
      <c r="RDG99" s="1"/>
      <c r="RDH99" s="1"/>
      <c r="RDI99" s="1"/>
      <c r="RDJ99" s="1"/>
      <c r="RDK99" s="1"/>
      <c r="RDL99" s="1"/>
      <c r="RDM99" s="1"/>
      <c r="RDN99" s="1"/>
      <c r="RDO99" s="1"/>
      <c r="RDP99" s="1"/>
      <c r="RDQ99" s="1"/>
      <c r="RDR99" s="1"/>
      <c r="RDS99" s="1"/>
      <c r="RDT99" s="1"/>
      <c r="RDU99" s="1"/>
      <c r="RDV99" s="1"/>
      <c r="RDW99" s="1"/>
      <c r="RDX99" s="1"/>
      <c r="RDY99" s="1"/>
      <c r="RDZ99" s="1"/>
      <c r="REA99" s="1"/>
      <c r="REB99" s="1"/>
      <c r="REC99" s="1"/>
      <c r="RED99" s="1"/>
      <c r="REE99" s="1"/>
      <c r="REF99" s="1"/>
      <c r="REG99" s="1"/>
      <c r="REH99" s="1"/>
      <c r="REI99" s="1"/>
      <c r="REJ99" s="1"/>
      <c r="REK99" s="1"/>
      <c r="REL99" s="1"/>
      <c r="REM99" s="1"/>
      <c r="REN99" s="1"/>
      <c r="REO99" s="1"/>
      <c r="REP99" s="1"/>
      <c r="REQ99" s="1"/>
      <c r="RER99" s="1"/>
      <c r="RES99" s="1"/>
      <c r="RET99" s="1"/>
      <c r="REU99" s="1"/>
      <c r="REV99" s="1"/>
      <c r="REW99" s="1"/>
      <c r="REX99" s="1"/>
      <c r="REY99" s="1"/>
      <c r="REZ99" s="1"/>
      <c r="RFA99" s="1"/>
      <c r="RFB99" s="1"/>
      <c r="RFC99" s="1"/>
      <c r="RFD99" s="1"/>
      <c r="RFE99" s="1"/>
      <c r="RFF99" s="1"/>
      <c r="RFG99" s="1"/>
      <c r="RFH99" s="1"/>
      <c r="RFI99" s="1"/>
      <c r="RFJ99" s="1"/>
      <c r="RFK99" s="1"/>
      <c r="RFL99" s="1"/>
      <c r="RFM99" s="1"/>
      <c r="RFN99" s="1"/>
      <c r="RFO99" s="1"/>
      <c r="RFP99" s="1"/>
      <c r="RFQ99" s="1"/>
      <c r="RFR99" s="1"/>
      <c r="RFS99" s="1"/>
      <c r="RFT99" s="1"/>
      <c r="RFU99" s="1"/>
      <c r="RFV99" s="1"/>
      <c r="RFW99" s="1"/>
      <c r="RFX99" s="1"/>
      <c r="RFY99" s="1"/>
      <c r="RFZ99" s="1"/>
      <c r="RGA99" s="1"/>
      <c r="RGB99" s="1"/>
      <c r="RGC99" s="1"/>
      <c r="RGD99" s="1"/>
      <c r="RGE99" s="1"/>
      <c r="RGF99" s="1"/>
      <c r="RGG99" s="1"/>
      <c r="RGH99" s="1"/>
      <c r="RGI99" s="1"/>
      <c r="RGJ99" s="1"/>
      <c r="RGK99" s="1"/>
      <c r="RGL99" s="1"/>
      <c r="RGM99" s="1"/>
      <c r="RGN99" s="1"/>
      <c r="RGO99" s="1"/>
      <c r="RGP99" s="1"/>
      <c r="RGQ99" s="1"/>
      <c r="RGR99" s="1"/>
      <c r="RGS99" s="1"/>
      <c r="RGT99" s="1"/>
      <c r="RGU99" s="1"/>
      <c r="RGV99" s="1"/>
      <c r="RGW99" s="1"/>
      <c r="RGX99" s="1"/>
      <c r="RGY99" s="1"/>
      <c r="RGZ99" s="1"/>
      <c r="RHA99" s="1"/>
      <c r="RHB99" s="1"/>
      <c r="RHC99" s="1"/>
      <c r="RHD99" s="1"/>
      <c r="RHE99" s="1"/>
      <c r="RHF99" s="1"/>
      <c r="RHG99" s="1"/>
      <c r="RHH99" s="1"/>
      <c r="RHI99" s="1"/>
      <c r="RHJ99" s="1"/>
      <c r="RHK99" s="1"/>
      <c r="RHL99" s="1"/>
      <c r="RHM99" s="1"/>
      <c r="RHN99" s="1"/>
      <c r="RHO99" s="1"/>
      <c r="RHP99" s="1"/>
      <c r="RHQ99" s="1"/>
      <c r="RHR99" s="1"/>
      <c r="RHS99" s="1"/>
      <c r="RHT99" s="1"/>
      <c r="RHU99" s="1"/>
      <c r="RHV99" s="1"/>
      <c r="RHW99" s="1"/>
      <c r="RHX99" s="1"/>
      <c r="RHY99" s="1"/>
      <c r="RHZ99" s="1"/>
      <c r="RIA99" s="1"/>
      <c r="RIB99" s="1"/>
      <c r="RIC99" s="1"/>
      <c r="RID99" s="1"/>
      <c r="RIE99" s="1"/>
      <c r="RIF99" s="1"/>
      <c r="RIG99" s="1"/>
      <c r="RIH99" s="1"/>
      <c r="RII99" s="1"/>
      <c r="RIJ99" s="1"/>
      <c r="RIK99" s="1"/>
      <c r="RIL99" s="1"/>
      <c r="RIM99" s="1"/>
      <c r="RIN99" s="1"/>
      <c r="RIO99" s="1"/>
      <c r="RIP99" s="1"/>
      <c r="RIQ99" s="1"/>
      <c r="RIR99" s="1"/>
      <c r="RIS99" s="1"/>
      <c r="RIT99" s="1"/>
      <c r="RIU99" s="1"/>
      <c r="RIV99" s="1"/>
      <c r="RIW99" s="1"/>
      <c r="RIX99" s="1"/>
      <c r="RIY99" s="1"/>
      <c r="RIZ99" s="1"/>
      <c r="RJA99" s="1"/>
      <c r="RJB99" s="1"/>
      <c r="RJC99" s="1"/>
      <c r="RJD99" s="1"/>
      <c r="RJE99" s="1"/>
      <c r="RJF99" s="1"/>
      <c r="RJG99" s="1"/>
      <c r="RJH99" s="1"/>
      <c r="RJI99" s="1"/>
      <c r="RJJ99" s="1"/>
      <c r="RJK99" s="1"/>
      <c r="RJL99" s="1"/>
      <c r="RJM99" s="1"/>
      <c r="RJN99" s="1"/>
      <c r="RJO99" s="1"/>
      <c r="RJP99" s="1"/>
      <c r="RJQ99" s="1"/>
      <c r="RJR99" s="1"/>
      <c r="RJS99" s="1"/>
      <c r="RJT99" s="1"/>
      <c r="RJU99" s="1"/>
      <c r="RJV99" s="1"/>
      <c r="RJW99" s="1"/>
      <c r="RJX99" s="1"/>
      <c r="RJY99" s="1"/>
      <c r="RJZ99" s="1"/>
      <c r="RKA99" s="1"/>
      <c r="RKB99" s="1"/>
      <c r="RKC99" s="1"/>
      <c r="RKD99" s="1"/>
      <c r="RKE99" s="1"/>
      <c r="RKF99" s="1"/>
      <c r="RKG99" s="1"/>
      <c r="RKH99" s="1"/>
      <c r="RKI99" s="1"/>
      <c r="RKJ99" s="1"/>
      <c r="RKK99" s="1"/>
      <c r="RKL99" s="1"/>
      <c r="RKM99" s="1"/>
      <c r="RKN99" s="1"/>
      <c r="RKO99" s="1"/>
      <c r="RKP99" s="1"/>
      <c r="RKQ99" s="1"/>
      <c r="RKR99" s="1"/>
      <c r="RKS99" s="1"/>
      <c r="RKT99" s="1"/>
      <c r="RKU99" s="1"/>
      <c r="RKV99" s="1"/>
      <c r="RKW99" s="1"/>
      <c r="RKX99" s="1"/>
      <c r="RKY99" s="1"/>
      <c r="RKZ99" s="1"/>
      <c r="RLA99" s="1"/>
      <c r="RLB99" s="1"/>
      <c r="RLC99" s="1"/>
      <c r="RLD99" s="1"/>
      <c r="RLE99" s="1"/>
      <c r="RLF99" s="1"/>
      <c r="RLG99" s="1"/>
      <c r="RLH99" s="1"/>
      <c r="RLI99" s="1"/>
      <c r="RLJ99" s="1"/>
      <c r="RLK99" s="1"/>
      <c r="RLL99" s="1"/>
      <c r="RLM99" s="1"/>
      <c r="RLN99" s="1"/>
      <c r="RLO99" s="1"/>
      <c r="RLP99" s="1"/>
      <c r="RLQ99" s="1"/>
      <c r="RLR99" s="1"/>
      <c r="RLS99" s="1"/>
      <c r="RLT99" s="1"/>
      <c r="RLU99" s="1"/>
      <c r="RLV99" s="1"/>
      <c r="RLW99" s="1"/>
      <c r="RLX99" s="1"/>
      <c r="RLY99" s="1"/>
      <c r="RLZ99" s="1"/>
      <c r="RMA99" s="1"/>
      <c r="RMB99" s="1"/>
      <c r="RMC99" s="1"/>
      <c r="RMD99" s="1"/>
      <c r="RME99" s="1"/>
      <c r="RMF99" s="1"/>
      <c r="RMG99" s="1"/>
      <c r="RMH99" s="1"/>
      <c r="RMI99" s="1"/>
      <c r="RMJ99" s="1"/>
      <c r="RMK99" s="1"/>
      <c r="RML99" s="1"/>
      <c r="RMM99" s="1"/>
      <c r="RMN99" s="1"/>
      <c r="RMO99" s="1"/>
      <c r="RMP99" s="1"/>
      <c r="RMQ99" s="1"/>
      <c r="RMR99" s="1"/>
      <c r="RMS99" s="1"/>
      <c r="RMT99" s="1"/>
      <c r="RMU99" s="1"/>
      <c r="RMV99" s="1"/>
      <c r="RMW99" s="1"/>
      <c r="RMX99" s="1"/>
      <c r="RMY99" s="1"/>
      <c r="RMZ99" s="1"/>
      <c r="RNA99" s="1"/>
      <c r="RNB99" s="1"/>
      <c r="RNC99" s="1"/>
      <c r="RND99" s="1"/>
      <c r="RNE99" s="1"/>
      <c r="RNF99" s="1"/>
      <c r="RNG99" s="1"/>
      <c r="RNH99" s="1"/>
      <c r="RNI99" s="1"/>
      <c r="RNJ99" s="1"/>
      <c r="RNK99" s="1"/>
      <c r="RNL99" s="1"/>
      <c r="RNM99" s="1"/>
      <c r="RNN99" s="1"/>
      <c r="RNO99" s="1"/>
      <c r="RNP99" s="1"/>
      <c r="RNQ99" s="1"/>
      <c r="RNR99" s="1"/>
      <c r="RNS99" s="1"/>
      <c r="RNT99" s="1"/>
      <c r="RNU99" s="1"/>
      <c r="RNV99" s="1"/>
      <c r="RNW99" s="1"/>
      <c r="RNX99" s="1"/>
      <c r="RNY99" s="1"/>
      <c r="RNZ99" s="1"/>
      <c r="ROA99" s="1"/>
      <c r="ROB99" s="1"/>
      <c r="ROC99" s="1"/>
      <c r="ROD99" s="1"/>
      <c r="ROE99" s="1"/>
      <c r="ROF99" s="1"/>
      <c r="ROG99" s="1"/>
      <c r="ROH99" s="1"/>
      <c r="ROI99" s="1"/>
      <c r="ROJ99" s="1"/>
      <c r="ROK99" s="1"/>
      <c r="ROL99" s="1"/>
      <c r="ROM99" s="1"/>
      <c r="RON99" s="1"/>
      <c r="ROO99" s="1"/>
      <c r="ROP99" s="1"/>
      <c r="ROQ99" s="1"/>
      <c r="ROR99" s="1"/>
      <c r="ROS99" s="1"/>
      <c r="ROT99" s="1"/>
      <c r="ROU99" s="1"/>
      <c r="ROV99" s="1"/>
      <c r="ROW99" s="1"/>
      <c r="ROX99" s="1"/>
      <c r="ROY99" s="1"/>
      <c r="ROZ99" s="1"/>
      <c r="RPA99" s="1"/>
      <c r="RPB99" s="1"/>
      <c r="RPC99" s="1"/>
      <c r="RPD99" s="1"/>
      <c r="RPE99" s="1"/>
      <c r="RPF99" s="1"/>
      <c r="RPG99" s="1"/>
      <c r="RPH99" s="1"/>
      <c r="RPI99" s="1"/>
      <c r="RPJ99" s="1"/>
      <c r="RPK99" s="1"/>
      <c r="RPL99" s="1"/>
      <c r="RPM99" s="1"/>
      <c r="RPN99" s="1"/>
      <c r="RPO99" s="1"/>
      <c r="RPP99" s="1"/>
      <c r="RPQ99" s="1"/>
      <c r="RPR99" s="1"/>
      <c r="RPS99" s="1"/>
      <c r="RPT99" s="1"/>
      <c r="RPU99" s="1"/>
      <c r="RPV99" s="1"/>
      <c r="RPW99" s="1"/>
      <c r="RPX99" s="1"/>
      <c r="RPY99" s="1"/>
      <c r="RPZ99" s="1"/>
      <c r="RQA99" s="1"/>
      <c r="RQB99" s="1"/>
      <c r="RQC99" s="1"/>
      <c r="RQD99" s="1"/>
      <c r="RQE99" s="1"/>
      <c r="RQF99" s="1"/>
      <c r="RQG99" s="1"/>
      <c r="RQH99" s="1"/>
      <c r="RQI99" s="1"/>
      <c r="RQJ99" s="1"/>
      <c r="RQK99" s="1"/>
      <c r="RQL99" s="1"/>
      <c r="RQM99" s="1"/>
      <c r="RQN99" s="1"/>
      <c r="RQO99" s="1"/>
      <c r="RQP99" s="1"/>
      <c r="RQQ99" s="1"/>
      <c r="RQR99" s="1"/>
      <c r="RQS99" s="1"/>
      <c r="RQT99" s="1"/>
      <c r="RQU99" s="1"/>
      <c r="RQV99" s="1"/>
      <c r="RQW99" s="1"/>
      <c r="RQX99" s="1"/>
      <c r="RQY99" s="1"/>
      <c r="RQZ99" s="1"/>
      <c r="RRA99" s="1"/>
      <c r="RRB99" s="1"/>
      <c r="RRC99" s="1"/>
      <c r="RRD99" s="1"/>
      <c r="RRE99" s="1"/>
      <c r="RRF99" s="1"/>
      <c r="RRG99" s="1"/>
      <c r="RRH99" s="1"/>
      <c r="RRI99" s="1"/>
      <c r="RRJ99" s="1"/>
      <c r="RRK99" s="1"/>
      <c r="RRL99" s="1"/>
      <c r="RRM99" s="1"/>
      <c r="RRN99" s="1"/>
      <c r="RRO99" s="1"/>
      <c r="RRP99" s="1"/>
      <c r="RRQ99" s="1"/>
      <c r="RRR99" s="1"/>
      <c r="RRS99" s="1"/>
      <c r="RRT99" s="1"/>
      <c r="RRU99" s="1"/>
      <c r="RRV99" s="1"/>
      <c r="RRW99" s="1"/>
      <c r="RRX99" s="1"/>
      <c r="RRY99" s="1"/>
      <c r="RRZ99" s="1"/>
      <c r="RSA99" s="1"/>
      <c r="RSB99" s="1"/>
      <c r="RSC99" s="1"/>
      <c r="RSD99" s="1"/>
      <c r="RSE99" s="1"/>
      <c r="RSF99" s="1"/>
      <c r="RSG99" s="1"/>
      <c r="RSH99" s="1"/>
      <c r="RSI99" s="1"/>
      <c r="RSJ99" s="1"/>
      <c r="RSK99" s="1"/>
      <c r="RSL99" s="1"/>
      <c r="RSM99" s="1"/>
      <c r="RSN99" s="1"/>
      <c r="RSO99" s="1"/>
      <c r="RSP99" s="1"/>
      <c r="RSQ99" s="1"/>
      <c r="RSR99" s="1"/>
      <c r="RSS99" s="1"/>
      <c r="RST99" s="1"/>
      <c r="RSU99" s="1"/>
      <c r="RSV99" s="1"/>
      <c r="RSW99" s="1"/>
      <c r="RSX99" s="1"/>
      <c r="RSY99" s="1"/>
      <c r="RSZ99" s="1"/>
      <c r="RTA99" s="1"/>
      <c r="RTB99" s="1"/>
      <c r="RTC99" s="1"/>
      <c r="RTD99" s="1"/>
      <c r="RTE99" s="1"/>
      <c r="RTF99" s="1"/>
      <c r="RTG99" s="1"/>
      <c r="RTH99" s="1"/>
      <c r="RTI99" s="1"/>
      <c r="RTJ99" s="1"/>
      <c r="RTK99" s="1"/>
      <c r="RTL99" s="1"/>
      <c r="RTM99" s="1"/>
      <c r="RTN99" s="1"/>
      <c r="RTO99" s="1"/>
      <c r="RTP99" s="1"/>
      <c r="RTQ99" s="1"/>
      <c r="RTR99" s="1"/>
      <c r="RTS99" s="1"/>
      <c r="RTT99" s="1"/>
      <c r="RTU99" s="1"/>
      <c r="RTV99" s="1"/>
      <c r="RTW99" s="1"/>
      <c r="RTX99" s="1"/>
      <c r="RTY99" s="1"/>
      <c r="RTZ99" s="1"/>
      <c r="RUA99" s="1"/>
      <c r="RUB99" s="1"/>
      <c r="RUC99" s="1"/>
      <c r="RUD99" s="1"/>
      <c r="RUE99" s="1"/>
      <c r="RUF99" s="1"/>
      <c r="RUG99" s="1"/>
      <c r="RUH99" s="1"/>
      <c r="RUI99" s="1"/>
      <c r="RUJ99" s="1"/>
      <c r="RUK99" s="1"/>
      <c r="RUL99" s="1"/>
      <c r="RUM99" s="1"/>
      <c r="RUN99" s="1"/>
      <c r="RUO99" s="1"/>
      <c r="RUP99" s="1"/>
      <c r="RUQ99" s="1"/>
      <c r="RUR99" s="1"/>
      <c r="RUS99" s="1"/>
      <c r="RUT99" s="1"/>
      <c r="RUU99" s="1"/>
      <c r="RUV99" s="1"/>
      <c r="RUW99" s="1"/>
      <c r="RUX99" s="1"/>
      <c r="RUY99" s="1"/>
      <c r="RUZ99" s="1"/>
      <c r="RVA99" s="1"/>
      <c r="RVB99" s="1"/>
      <c r="RVC99" s="1"/>
      <c r="RVD99" s="1"/>
      <c r="RVE99" s="1"/>
      <c r="RVF99" s="1"/>
      <c r="RVG99" s="1"/>
      <c r="RVH99" s="1"/>
      <c r="RVI99" s="1"/>
      <c r="RVJ99" s="1"/>
      <c r="RVK99" s="1"/>
      <c r="RVL99" s="1"/>
      <c r="RVM99" s="1"/>
      <c r="RVN99" s="1"/>
      <c r="RVO99" s="1"/>
      <c r="RVP99" s="1"/>
      <c r="RVQ99" s="1"/>
      <c r="RVR99" s="1"/>
      <c r="RVS99" s="1"/>
      <c r="RVT99" s="1"/>
      <c r="RVU99" s="1"/>
      <c r="RVV99" s="1"/>
      <c r="RVW99" s="1"/>
      <c r="RVX99" s="1"/>
      <c r="RVY99" s="1"/>
      <c r="RVZ99" s="1"/>
      <c r="RWA99" s="1"/>
      <c r="RWB99" s="1"/>
      <c r="RWC99" s="1"/>
      <c r="RWD99" s="1"/>
      <c r="RWE99" s="1"/>
      <c r="RWF99" s="1"/>
      <c r="RWG99" s="1"/>
      <c r="RWH99" s="1"/>
      <c r="RWI99" s="1"/>
      <c r="RWJ99" s="1"/>
      <c r="RWK99" s="1"/>
      <c r="RWL99" s="1"/>
      <c r="RWM99" s="1"/>
      <c r="RWN99" s="1"/>
      <c r="RWO99" s="1"/>
      <c r="RWP99" s="1"/>
      <c r="RWQ99" s="1"/>
      <c r="RWR99" s="1"/>
      <c r="RWS99" s="1"/>
      <c r="RWT99" s="1"/>
      <c r="RWU99" s="1"/>
      <c r="RWV99" s="1"/>
      <c r="RWW99" s="1"/>
      <c r="RWX99" s="1"/>
      <c r="RWY99" s="1"/>
      <c r="RWZ99" s="1"/>
      <c r="RXA99" s="1"/>
      <c r="RXB99" s="1"/>
      <c r="RXC99" s="1"/>
      <c r="RXD99" s="1"/>
      <c r="RXE99" s="1"/>
      <c r="RXF99" s="1"/>
      <c r="RXG99" s="1"/>
      <c r="RXH99" s="1"/>
      <c r="RXI99" s="1"/>
      <c r="RXJ99" s="1"/>
      <c r="RXK99" s="1"/>
      <c r="RXL99" s="1"/>
      <c r="RXM99" s="1"/>
      <c r="RXN99" s="1"/>
      <c r="RXO99" s="1"/>
      <c r="RXP99" s="1"/>
      <c r="RXQ99" s="1"/>
      <c r="RXR99" s="1"/>
      <c r="RXS99" s="1"/>
      <c r="RXT99" s="1"/>
      <c r="RXU99" s="1"/>
      <c r="RXV99" s="1"/>
      <c r="RXW99" s="1"/>
      <c r="RXX99" s="1"/>
      <c r="RXY99" s="1"/>
      <c r="RXZ99" s="1"/>
      <c r="RYA99" s="1"/>
      <c r="RYB99" s="1"/>
      <c r="RYC99" s="1"/>
      <c r="RYD99" s="1"/>
      <c r="RYE99" s="1"/>
      <c r="RYF99" s="1"/>
      <c r="RYG99" s="1"/>
      <c r="RYH99" s="1"/>
      <c r="RYI99" s="1"/>
      <c r="RYJ99" s="1"/>
      <c r="RYK99" s="1"/>
      <c r="RYL99" s="1"/>
      <c r="RYM99" s="1"/>
      <c r="RYN99" s="1"/>
      <c r="RYO99" s="1"/>
      <c r="RYP99" s="1"/>
      <c r="RYQ99" s="1"/>
      <c r="RYR99" s="1"/>
      <c r="RYS99" s="1"/>
      <c r="RYT99" s="1"/>
      <c r="RYU99" s="1"/>
      <c r="RYV99" s="1"/>
      <c r="RYW99" s="1"/>
      <c r="RYX99" s="1"/>
      <c r="RYY99" s="1"/>
      <c r="RYZ99" s="1"/>
      <c r="RZA99" s="1"/>
      <c r="RZB99" s="1"/>
      <c r="RZC99" s="1"/>
      <c r="RZD99" s="1"/>
      <c r="RZE99" s="1"/>
      <c r="RZF99" s="1"/>
      <c r="RZG99" s="1"/>
      <c r="RZH99" s="1"/>
      <c r="RZI99" s="1"/>
      <c r="RZJ99" s="1"/>
      <c r="RZK99" s="1"/>
      <c r="RZL99" s="1"/>
      <c r="RZM99" s="1"/>
      <c r="RZN99" s="1"/>
      <c r="RZO99" s="1"/>
      <c r="RZP99" s="1"/>
      <c r="RZQ99" s="1"/>
      <c r="RZR99" s="1"/>
      <c r="RZS99" s="1"/>
      <c r="RZT99" s="1"/>
      <c r="RZU99" s="1"/>
      <c r="RZV99" s="1"/>
      <c r="RZW99" s="1"/>
      <c r="RZX99" s="1"/>
      <c r="RZY99" s="1"/>
      <c r="RZZ99" s="1"/>
      <c r="SAA99" s="1"/>
      <c r="SAB99" s="1"/>
      <c r="SAC99" s="1"/>
      <c r="SAD99" s="1"/>
      <c r="SAE99" s="1"/>
      <c r="SAF99" s="1"/>
      <c r="SAG99" s="1"/>
      <c r="SAH99" s="1"/>
      <c r="SAI99" s="1"/>
      <c r="SAJ99" s="1"/>
      <c r="SAK99" s="1"/>
      <c r="SAL99" s="1"/>
      <c r="SAM99" s="1"/>
      <c r="SAN99" s="1"/>
      <c r="SAO99" s="1"/>
      <c r="SAP99" s="1"/>
      <c r="SAQ99" s="1"/>
      <c r="SAR99" s="1"/>
      <c r="SAS99" s="1"/>
      <c r="SAT99" s="1"/>
      <c r="SAU99" s="1"/>
      <c r="SAV99" s="1"/>
      <c r="SAW99" s="1"/>
      <c r="SAX99" s="1"/>
      <c r="SAY99" s="1"/>
      <c r="SAZ99" s="1"/>
      <c r="SBA99" s="1"/>
      <c r="SBB99" s="1"/>
      <c r="SBC99" s="1"/>
      <c r="SBD99" s="1"/>
      <c r="SBE99" s="1"/>
      <c r="SBF99" s="1"/>
      <c r="SBG99" s="1"/>
      <c r="SBH99" s="1"/>
      <c r="SBI99" s="1"/>
      <c r="SBJ99" s="1"/>
      <c r="SBK99" s="1"/>
      <c r="SBL99" s="1"/>
      <c r="SBM99" s="1"/>
      <c r="SBN99" s="1"/>
      <c r="SBO99" s="1"/>
      <c r="SBP99" s="1"/>
      <c r="SBQ99" s="1"/>
      <c r="SBR99" s="1"/>
      <c r="SBS99" s="1"/>
      <c r="SBT99" s="1"/>
      <c r="SBU99" s="1"/>
      <c r="SBV99" s="1"/>
      <c r="SBW99" s="1"/>
      <c r="SBX99" s="1"/>
      <c r="SBY99" s="1"/>
      <c r="SBZ99" s="1"/>
      <c r="SCA99" s="1"/>
      <c r="SCB99" s="1"/>
      <c r="SCC99" s="1"/>
      <c r="SCD99" s="1"/>
      <c r="SCE99" s="1"/>
      <c r="SCF99" s="1"/>
      <c r="SCG99" s="1"/>
      <c r="SCH99" s="1"/>
      <c r="SCI99" s="1"/>
      <c r="SCJ99" s="1"/>
      <c r="SCK99" s="1"/>
      <c r="SCL99" s="1"/>
      <c r="SCM99" s="1"/>
      <c r="SCN99" s="1"/>
      <c r="SCO99" s="1"/>
      <c r="SCP99" s="1"/>
      <c r="SCQ99" s="1"/>
      <c r="SCR99" s="1"/>
      <c r="SCS99" s="1"/>
      <c r="SCT99" s="1"/>
      <c r="SCU99" s="1"/>
      <c r="SCV99" s="1"/>
      <c r="SCW99" s="1"/>
      <c r="SCX99" s="1"/>
      <c r="SCY99" s="1"/>
      <c r="SCZ99" s="1"/>
      <c r="SDA99" s="1"/>
      <c r="SDB99" s="1"/>
      <c r="SDC99" s="1"/>
      <c r="SDD99" s="1"/>
      <c r="SDE99" s="1"/>
      <c r="SDF99" s="1"/>
      <c r="SDG99" s="1"/>
      <c r="SDH99" s="1"/>
      <c r="SDI99" s="1"/>
      <c r="SDJ99" s="1"/>
      <c r="SDK99" s="1"/>
      <c r="SDL99" s="1"/>
      <c r="SDM99" s="1"/>
      <c r="SDN99" s="1"/>
      <c r="SDO99" s="1"/>
      <c r="SDP99" s="1"/>
      <c r="SDQ99" s="1"/>
      <c r="SDR99" s="1"/>
      <c r="SDS99" s="1"/>
      <c r="SDT99" s="1"/>
      <c r="SDU99" s="1"/>
      <c r="SDV99" s="1"/>
      <c r="SDW99" s="1"/>
      <c r="SDX99" s="1"/>
      <c r="SDY99" s="1"/>
      <c r="SDZ99" s="1"/>
      <c r="SEA99" s="1"/>
      <c r="SEB99" s="1"/>
      <c r="SEC99" s="1"/>
      <c r="SED99" s="1"/>
      <c r="SEE99" s="1"/>
      <c r="SEF99" s="1"/>
      <c r="SEG99" s="1"/>
      <c r="SEH99" s="1"/>
      <c r="SEI99" s="1"/>
      <c r="SEJ99" s="1"/>
      <c r="SEK99" s="1"/>
      <c r="SEL99" s="1"/>
      <c r="SEM99" s="1"/>
      <c r="SEN99" s="1"/>
      <c r="SEO99" s="1"/>
      <c r="SEP99" s="1"/>
      <c r="SEQ99" s="1"/>
      <c r="SER99" s="1"/>
      <c r="SES99" s="1"/>
      <c r="SET99" s="1"/>
      <c r="SEU99" s="1"/>
      <c r="SEV99" s="1"/>
      <c r="SEW99" s="1"/>
      <c r="SEX99" s="1"/>
      <c r="SEY99" s="1"/>
      <c r="SEZ99" s="1"/>
      <c r="SFA99" s="1"/>
      <c r="SFB99" s="1"/>
      <c r="SFC99" s="1"/>
      <c r="SFD99" s="1"/>
      <c r="SFE99" s="1"/>
      <c r="SFF99" s="1"/>
      <c r="SFG99" s="1"/>
      <c r="SFH99" s="1"/>
      <c r="SFI99" s="1"/>
      <c r="SFJ99" s="1"/>
      <c r="SFK99" s="1"/>
      <c r="SFL99" s="1"/>
      <c r="SFM99" s="1"/>
      <c r="SFN99" s="1"/>
      <c r="SFO99" s="1"/>
      <c r="SFP99" s="1"/>
      <c r="SFQ99" s="1"/>
      <c r="SFR99" s="1"/>
      <c r="SFS99" s="1"/>
      <c r="SFT99" s="1"/>
      <c r="SFU99" s="1"/>
      <c r="SFV99" s="1"/>
      <c r="SFW99" s="1"/>
      <c r="SFX99" s="1"/>
      <c r="SFY99" s="1"/>
      <c r="SFZ99" s="1"/>
      <c r="SGA99" s="1"/>
      <c r="SGB99" s="1"/>
      <c r="SGC99" s="1"/>
      <c r="SGD99" s="1"/>
      <c r="SGE99" s="1"/>
      <c r="SGF99" s="1"/>
      <c r="SGG99" s="1"/>
      <c r="SGH99" s="1"/>
      <c r="SGI99" s="1"/>
      <c r="SGJ99" s="1"/>
      <c r="SGK99" s="1"/>
      <c r="SGL99" s="1"/>
      <c r="SGM99" s="1"/>
      <c r="SGN99" s="1"/>
      <c r="SGO99" s="1"/>
      <c r="SGP99" s="1"/>
      <c r="SGQ99" s="1"/>
      <c r="SGR99" s="1"/>
      <c r="SGS99" s="1"/>
      <c r="SGT99" s="1"/>
      <c r="SGU99" s="1"/>
      <c r="SGV99" s="1"/>
      <c r="SGW99" s="1"/>
      <c r="SGX99" s="1"/>
      <c r="SGY99" s="1"/>
      <c r="SGZ99" s="1"/>
      <c r="SHA99" s="1"/>
      <c r="SHB99" s="1"/>
      <c r="SHC99" s="1"/>
      <c r="SHD99" s="1"/>
      <c r="SHE99" s="1"/>
      <c r="SHF99" s="1"/>
      <c r="SHG99" s="1"/>
      <c r="SHH99" s="1"/>
      <c r="SHI99" s="1"/>
      <c r="SHJ99" s="1"/>
      <c r="SHK99" s="1"/>
      <c r="SHL99" s="1"/>
      <c r="SHM99" s="1"/>
      <c r="SHN99" s="1"/>
      <c r="SHO99" s="1"/>
      <c r="SHP99" s="1"/>
      <c r="SHQ99" s="1"/>
      <c r="SHR99" s="1"/>
      <c r="SHS99" s="1"/>
      <c r="SHT99" s="1"/>
      <c r="SHU99" s="1"/>
      <c r="SHV99" s="1"/>
      <c r="SHW99" s="1"/>
      <c r="SHX99" s="1"/>
      <c r="SHY99" s="1"/>
      <c r="SHZ99" s="1"/>
      <c r="SIA99" s="1"/>
      <c r="SIB99" s="1"/>
      <c r="SIC99" s="1"/>
      <c r="SID99" s="1"/>
      <c r="SIE99" s="1"/>
      <c r="SIF99" s="1"/>
      <c r="SIG99" s="1"/>
      <c r="SIH99" s="1"/>
      <c r="SII99" s="1"/>
      <c r="SIJ99" s="1"/>
      <c r="SIK99" s="1"/>
      <c r="SIL99" s="1"/>
      <c r="SIM99" s="1"/>
      <c r="SIN99" s="1"/>
      <c r="SIO99" s="1"/>
      <c r="SIP99" s="1"/>
      <c r="SIQ99" s="1"/>
      <c r="SIR99" s="1"/>
      <c r="SIS99" s="1"/>
      <c r="SIT99" s="1"/>
      <c r="SIU99" s="1"/>
      <c r="SIV99" s="1"/>
      <c r="SIW99" s="1"/>
      <c r="SIX99" s="1"/>
      <c r="SIY99" s="1"/>
      <c r="SIZ99" s="1"/>
      <c r="SJA99" s="1"/>
      <c r="SJB99" s="1"/>
      <c r="SJC99" s="1"/>
      <c r="SJD99" s="1"/>
      <c r="SJE99" s="1"/>
      <c r="SJF99" s="1"/>
      <c r="SJG99" s="1"/>
      <c r="SJH99" s="1"/>
      <c r="SJI99" s="1"/>
      <c r="SJJ99" s="1"/>
      <c r="SJK99" s="1"/>
      <c r="SJL99" s="1"/>
      <c r="SJM99" s="1"/>
      <c r="SJN99" s="1"/>
      <c r="SJO99" s="1"/>
      <c r="SJP99" s="1"/>
      <c r="SJQ99" s="1"/>
      <c r="SJR99" s="1"/>
      <c r="SJS99" s="1"/>
      <c r="SJT99" s="1"/>
      <c r="SJU99" s="1"/>
      <c r="SJV99" s="1"/>
      <c r="SJW99" s="1"/>
      <c r="SJX99" s="1"/>
      <c r="SJY99" s="1"/>
      <c r="SJZ99" s="1"/>
      <c r="SKA99" s="1"/>
      <c r="SKB99" s="1"/>
      <c r="SKC99" s="1"/>
      <c r="SKD99" s="1"/>
      <c r="SKE99" s="1"/>
      <c r="SKF99" s="1"/>
      <c r="SKG99" s="1"/>
      <c r="SKH99" s="1"/>
      <c r="SKI99" s="1"/>
      <c r="SKJ99" s="1"/>
      <c r="SKK99" s="1"/>
      <c r="SKL99" s="1"/>
      <c r="SKM99" s="1"/>
      <c r="SKN99" s="1"/>
      <c r="SKO99" s="1"/>
      <c r="SKP99" s="1"/>
      <c r="SKQ99" s="1"/>
      <c r="SKR99" s="1"/>
      <c r="SKS99" s="1"/>
      <c r="SKT99" s="1"/>
      <c r="SKU99" s="1"/>
      <c r="SKV99" s="1"/>
      <c r="SKW99" s="1"/>
      <c r="SKX99" s="1"/>
      <c r="SKY99" s="1"/>
      <c r="SKZ99" s="1"/>
      <c r="SLA99" s="1"/>
      <c r="SLB99" s="1"/>
      <c r="SLC99" s="1"/>
      <c r="SLD99" s="1"/>
      <c r="SLE99" s="1"/>
      <c r="SLF99" s="1"/>
      <c r="SLG99" s="1"/>
      <c r="SLH99" s="1"/>
      <c r="SLI99" s="1"/>
      <c r="SLJ99" s="1"/>
      <c r="SLK99" s="1"/>
      <c r="SLL99" s="1"/>
      <c r="SLM99" s="1"/>
      <c r="SLN99" s="1"/>
      <c r="SLO99" s="1"/>
      <c r="SLP99" s="1"/>
      <c r="SLQ99" s="1"/>
      <c r="SLR99" s="1"/>
      <c r="SLS99" s="1"/>
      <c r="SLT99" s="1"/>
      <c r="SLU99" s="1"/>
      <c r="SLV99" s="1"/>
      <c r="SLW99" s="1"/>
      <c r="SLX99" s="1"/>
      <c r="SLY99" s="1"/>
      <c r="SLZ99" s="1"/>
      <c r="SMA99" s="1"/>
      <c r="SMB99" s="1"/>
      <c r="SMC99" s="1"/>
      <c r="SMD99" s="1"/>
      <c r="SME99" s="1"/>
      <c r="SMF99" s="1"/>
      <c r="SMG99" s="1"/>
      <c r="SMH99" s="1"/>
      <c r="SMI99" s="1"/>
      <c r="SMJ99" s="1"/>
      <c r="SMK99" s="1"/>
      <c r="SML99" s="1"/>
      <c r="SMM99" s="1"/>
      <c r="SMN99" s="1"/>
      <c r="SMO99" s="1"/>
      <c r="SMP99" s="1"/>
      <c r="SMQ99" s="1"/>
      <c r="SMR99" s="1"/>
      <c r="SMS99" s="1"/>
      <c r="SMT99" s="1"/>
      <c r="SMU99" s="1"/>
      <c r="SMV99" s="1"/>
      <c r="SMW99" s="1"/>
      <c r="SMX99" s="1"/>
      <c r="SMY99" s="1"/>
      <c r="SMZ99" s="1"/>
      <c r="SNA99" s="1"/>
      <c r="SNB99" s="1"/>
      <c r="SNC99" s="1"/>
      <c r="SND99" s="1"/>
      <c r="SNE99" s="1"/>
      <c r="SNF99" s="1"/>
      <c r="SNG99" s="1"/>
      <c r="SNH99" s="1"/>
      <c r="SNI99" s="1"/>
      <c r="SNJ99" s="1"/>
      <c r="SNK99" s="1"/>
      <c r="SNL99" s="1"/>
      <c r="SNM99" s="1"/>
      <c r="SNN99" s="1"/>
      <c r="SNO99" s="1"/>
      <c r="SNP99" s="1"/>
      <c r="SNQ99" s="1"/>
      <c r="SNR99" s="1"/>
      <c r="SNS99" s="1"/>
      <c r="SNT99" s="1"/>
      <c r="SNU99" s="1"/>
      <c r="SNV99" s="1"/>
      <c r="SNW99" s="1"/>
      <c r="SNX99" s="1"/>
      <c r="SNY99" s="1"/>
      <c r="SNZ99" s="1"/>
      <c r="SOA99" s="1"/>
      <c r="SOB99" s="1"/>
      <c r="SOC99" s="1"/>
      <c r="SOD99" s="1"/>
      <c r="SOE99" s="1"/>
      <c r="SOF99" s="1"/>
      <c r="SOG99" s="1"/>
      <c r="SOH99" s="1"/>
      <c r="SOI99" s="1"/>
      <c r="SOJ99" s="1"/>
      <c r="SOK99" s="1"/>
      <c r="SOL99" s="1"/>
      <c r="SOM99" s="1"/>
      <c r="SON99" s="1"/>
      <c r="SOO99" s="1"/>
      <c r="SOP99" s="1"/>
      <c r="SOQ99" s="1"/>
      <c r="SOR99" s="1"/>
      <c r="SOS99" s="1"/>
      <c r="SOT99" s="1"/>
      <c r="SOU99" s="1"/>
      <c r="SOV99" s="1"/>
      <c r="SOW99" s="1"/>
      <c r="SOX99" s="1"/>
      <c r="SOY99" s="1"/>
      <c r="SOZ99" s="1"/>
      <c r="SPA99" s="1"/>
      <c r="SPB99" s="1"/>
      <c r="SPC99" s="1"/>
      <c r="SPD99" s="1"/>
      <c r="SPE99" s="1"/>
      <c r="SPF99" s="1"/>
      <c r="SPG99" s="1"/>
      <c r="SPH99" s="1"/>
      <c r="SPI99" s="1"/>
      <c r="SPJ99" s="1"/>
      <c r="SPK99" s="1"/>
      <c r="SPL99" s="1"/>
      <c r="SPM99" s="1"/>
      <c r="SPN99" s="1"/>
      <c r="SPO99" s="1"/>
      <c r="SPP99" s="1"/>
      <c r="SPQ99" s="1"/>
      <c r="SPR99" s="1"/>
      <c r="SPS99" s="1"/>
      <c r="SPT99" s="1"/>
      <c r="SPU99" s="1"/>
      <c r="SPV99" s="1"/>
      <c r="SPW99" s="1"/>
      <c r="SPX99" s="1"/>
      <c r="SPY99" s="1"/>
      <c r="SPZ99" s="1"/>
      <c r="SQA99" s="1"/>
      <c r="SQB99" s="1"/>
      <c r="SQC99" s="1"/>
      <c r="SQD99" s="1"/>
      <c r="SQE99" s="1"/>
      <c r="SQF99" s="1"/>
      <c r="SQG99" s="1"/>
      <c r="SQH99" s="1"/>
      <c r="SQI99" s="1"/>
      <c r="SQJ99" s="1"/>
      <c r="SQK99" s="1"/>
      <c r="SQL99" s="1"/>
      <c r="SQM99" s="1"/>
      <c r="SQN99" s="1"/>
      <c r="SQO99" s="1"/>
      <c r="SQP99" s="1"/>
      <c r="SQQ99" s="1"/>
      <c r="SQR99" s="1"/>
      <c r="SQS99" s="1"/>
      <c r="SQT99" s="1"/>
      <c r="SQU99" s="1"/>
      <c r="SQV99" s="1"/>
      <c r="SQW99" s="1"/>
      <c r="SQX99" s="1"/>
      <c r="SQY99" s="1"/>
      <c r="SQZ99" s="1"/>
      <c r="SRA99" s="1"/>
      <c r="SRB99" s="1"/>
      <c r="SRC99" s="1"/>
      <c r="SRD99" s="1"/>
      <c r="SRE99" s="1"/>
      <c r="SRF99" s="1"/>
      <c r="SRG99" s="1"/>
      <c r="SRH99" s="1"/>
      <c r="SRI99" s="1"/>
      <c r="SRJ99" s="1"/>
      <c r="SRK99" s="1"/>
      <c r="SRL99" s="1"/>
      <c r="SRM99" s="1"/>
      <c r="SRN99" s="1"/>
      <c r="SRO99" s="1"/>
      <c r="SRP99" s="1"/>
      <c r="SRQ99" s="1"/>
      <c r="SRR99" s="1"/>
      <c r="SRS99" s="1"/>
      <c r="SRT99" s="1"/>
      <c r="SRU99" s="1"/>
      <c r="SRV99" s="1"/>
      <c r="SRW99" s="1"/>
      <c r="SRX99" s="1"/>
      <c r="SRY99" s="1"/>
      <c r="SRZ99" s="1"/>
      <c r="SSA99" s="1"/>
      <c r="SSB99" s="1"/>
      <c r="SSC99" s="1"/>
      <c r="SSD99" s="1"/>
      <c r="SSE99" s="1"/>
      <c r="SSF99" s="1"/>
      <c r="SSG99" s="1"/>
      <c r="SSH99" s="1"/>
      <c r="SSI99" s="1"/>
      <c r="SSJ99" s="1"/>
      <c r="SSK99" s="1"/>
      <c r="SSL99" s="1"/>
      <c r="SSM99" s="1"/>
      <c r="SSN99" s="1"/>
      <c r="SSO99" s="1"/>
      <c r="SSP99" s="1"/>
      <c r="SSQ99" s="1"/>
      <c r="SSR99" s="1"/>
      <c r="SSS99" s="1"/>
      <c r="SST99" s="1"/>
      <c r="SSU99" s="1"/>
      <c r="SSV99" s="1"/>
      <c r="SSW99" s="1"/>
      <c r="SSX99" s="1"/>
      <c r="SSY99" s="1"/>
      <c r="SSZ99" s="1"/>
      <c r="STA99" s="1"/>
      <c r="STB99" s="1"/>
      <c r="STC99" s="1"/>
      <c r="STD99" s="1"/>
      <c r="STE99" s="1"/>
      <c r="STF99" s="1"/>
      <c r="STG99" s="1"/>
      <c r="STH99" s="1"/>
      <c r="STI99" s="1"/>
      <c r="STJ99" s="1"/>
      <c r="STK99" s="1"/>
      <c r="STL99" s="1"/>
      <c r="STM99" s="1"/>
      <c r="STN99" s="1"/>
      <c r="STO99" s="1"/>
      <c r="STP99" s="1"/>
      <c r="STQ99" s="1"/>
      <c r="STR99" s="1"/>
      <c r="STS99" s="1"/>
      <c r="STT99" s="1"/>
      <c r="STU99" s="1"/>
      <c r="STV99" s="1"/>
      <c r="STW99" s="1"/>
      <c r="STX99" s="1"/>
      <c r="STY99" s="1"/>
      <c r="STZ99" s="1"/>
      <c r="SUA99" s="1"/>
      <c r="SUB99" s="1"/>
      <c r="SUC99" s="1"/>
      <c r="SUD99" s="1"/>
      <c r="SUE99" s="1"/>
      <c r="SUF99" s="1"/>
      <c r="SUG99" s="1"/>
      <c r="SUH99" s="1"/>
      <c r="SUI99" s="1"/>
      <c r="SUJ99" s="1"/>
      <c r="SUK99" s="1"/>
      <c r="SUL99" s="1"/>
      <c r="SUM99" s="1"/>
      <c r="SUN99" s="1"/>
      <c r="SUO99" s="1"/>
      <c r="SUP99" s="1"/>
      <c r="SUQ99" s="1"/>
      <c r="SUR99" s="1"/>
      <c r="SUS99" s="1"/>
      <c r="SUT99" s="1"/>
      <c r="SUU99" s="1"/>
      <c r="SUV99" s="1"/>
      <c r="SUW99" s="1"/>
      <c r="SUX99" s="1"/>
      <c r="SUY99" s="1"/>
      <c r="SUZ99" s="1"/>
      <c r="SVA99" s="1"/>
      <c r="SVB99" s="1"/>
      <c r="SVC99" s="1"/>
      <c r="SVD99" s="1"/>
      <c r="SVE99" s="1"/>
      <c r="SVF99" s="1"/>
      <c r="SVG99" s="1"/>
      <c r="SVH99" s="1"/>
      <c r="SVI99" s="1"/>
      <c r="SVJ99" s="1"/>
      <c r="SVK99" s="1"/>
      <c r="SVL99" s="1"/>
      <c r="SVM99" s="1"/>
      <c r="SVN99" s="1"/>
      <c r="SVO99" s="1"/>
      <c r="SVP99" s="1"/>
      <c r="SVQ99" s="1"/>
      <c r="SVR99" s="1"/>
      <c r="SVS99" s="1"/>
      <c r="SVT99" s="1"/>
      <c r="SVU99" s="1"/>
      <c r="SVV99" s="1"/>
      <c r="SVW99" s="1"/>
      <c r="SVX99" s="1"/>
      <c r="SVY99" s="1"/>
      <c r="SVZ99" s="1"/>
      <c r="SWA99" s="1"/>
      <c r="SWB99" s="1"/>
      <c r="SWC99" s="1"/>
      <c r="SWD99" s="1"/>
      <c r="SWE99" s="1"/>
      <c r="SWF99" s="1"/>
      <c r="SWG99" s="1"/>
      <c r="SWH99" s="1"/>
      <c r="SWI99" s="1"/>
      <c r="SWJ99" s="1"/>
      <c r="SWK99" s="1"/>
      <c r="SWL99" s="1"/>
      <c r="SWM99" s="1"/>
      <c r="SWN99" s="1"/>
      <c r="SWO99" s="1"/>
      <c r="SWP99" s="1"/>
      <c r="SWQ99" s="1"/>
      <c r="SWR99" s="1"/>
      <c r="SWS99" s="1"/>
      <c r="SWT99" s="1"/>
      <c r="SWU99" s="1"/>
      <c r="SWV99" s="1"/>
      <c r="SWW99" s="1"/>
      <c r="SWX99" s="1"/>
      <c r="SWY99" s="1"/>
      <c r="SWZ99" s="1"/>
      <c r="SXA99" s="1"/>
      <c r="SXB99" s="1"/>
      <c r="SXC99" s="1"/>
      <c r="SXD99" s="1"/>
      <c r="SXE99" s="1"/>
      <c r="SXF99" s="1"/>
      <c r="SXG99" s="1"/>
      <c r="SXH99" s="1"/>
      <c r="SXI99" s="1"/>
      <c r="SXJ99" s="1"/>
      <c r="SXK99" s="1"/>
      <c r="SXL99" s="1"/>
      <c r="SXM99" s="1"/>
      <c r="SXN99" s="1"/>
      <c r="SXO99" s="1"/>
      <c r="SXP99" s="1"/>
      <c r="SXQ99" s="1"/>
      <c r="SXR99" s="1"/>
      <c r="SXS99" s="1"/>
      <c r="SXT99" s="1"/>
      <c r="SXU99" s="1"/>
      <c r="SXV99" s="1"/>
      <c r="SXW99" s="1"/>
      <c r="SXX99" s="1"/>
      <c r="SXY99" s="1"/>
      <c r="SXZ99" s="1"/>
      <c r="SYA99" s="1"/>
      <c r="SYB99" s="1"/>
      <c r="SYC99" s="1"/>
      <c r="SYD99" s="1"/>
      <c r="SYE99" s="1"/>
      <c r="SYF99" s="1"/>
      <c r="SYG99" s="1"/>
      <c r="SYH99" s="1"/>
      <c r="SYI99" s="1"/>
      <c r="SYJ99" s="1"/>
      <c r="SYK99" s="1"/>
      <c r="SYL99" s="1"/>
      <c r="SYM99" s="1"/>
      <c r="SYN99" s="1"/>
      <c r="SYO99" s="1"/>
      <c r="SYP99" s="1"/>
      <c r="SYQ99" s="1"/>
      <c r="SYR99" s="1"/>
      <c r="SYS99" s="1"/>
      <c r="SYT99" s="1"/>
      <c r="SYU99" s="1"/>
      <c r="SYV99" s="1"/>
      <c r="SYW99" s="1"/>
      <c r="SYX99" s="1"/>
      <c r="SYY99" s="1"/>
      <c r="SYZ99" s="1"/>
      <c r="SZA99" s="1"/>
      <c r="SZB99" s="1"/>
      <c r="SZC99" s="1"/>
      <c r="SZD99" s="1"/>
      <c r="SZE99" s="1"/>
      <c r="SZF99" s="1"/>
      <c r="SZG99" s="1"/>
      <c r="SZH99" s="1"/>
      <c r="SZI99" s="1"/>
      <c r="SZJ99" s="1"/>
      <c r="SZK99" s="1"/>
      <c r="SZL99" s="1"/>
      <c r="SZM99" s="1"/>
      <c r="SZN99" s="1"/>
      <c r="SZO99" s="1"/>
      <c r="SZP99" s="1"/>
      <c r="SZQ99" s="1"/>
      <c r="SZR99" s="1"/>
      <c r="SZS99" s="1"/>
      <c r="SZT99" s="1"/>
      <c r="SZU99" s="1"/>
      <c r="SZV99" s="1"/>
      <c r="SZW99" s="1"/>
      <c r="SZX99" s="1"/>
      <c r="SZY99" s="1"/>
      <c r="SZZ99" s="1"/>
      <c r="TAA99" s="1"/>
      <c r="TAB99" s="1"/>
      <c r="TAC99" s="1"/>
      <c r="TAD99" s="1"/>
      <c r="TAE99" s="1"/>
      <c r="TAF99" s="1"/>
      <c r="TAG99" s="1"/>
      <c r="TAH99" s="1"/>
      <c r="TAI99" s="1"/>
      <c r="TAJ99" s="1"/>
      <c r="TAK99" s="1"/>
      <c r="TAL99" s="1"/>
      <c r="TAM99" s="1"/>
      <c r="TAN99" s="1"/>
      <c r="TAO99" s="1"/>
      <c r="TAP99" s="1"/>
      <c r="TAQ99" s="1"/>
      <c r="TAR99" s="1"/>
      <c r="TAS99" s="1"/>
      <c r="TAT99" s="1"/>
      <c r="TAU99" s="1"/>
      <c r="TAV99" s="1"/>
      <c r="TAW99" s="1"/>
      <c r="TAX99" s="1"/>
      <c r="TAY99" s="1"/>
      <c r="TAZ99" s="1"/>
      <c r="TBA99" s="1"/>
      <c r="TBB99" s="1"/>
      <c r="TBC99" s="1"/>
      <c r="TBD99" s="1"/>
      <c r="TBE99" s="1"/>
      <c r="TBF99" s="1"/>
      <c r="TBG99" s="1"/>
      <c r="TBH99" s="1"/>
      <c r="TBI99" s="1"/>
      <c r="TBJ99" s="1"/>
      <c r="TBK99" s="1"/>
      <c r="TBL99" s="1"/>
      <c r="TBM99" s="1"/>
      <c r="TBN99" s="1"/>
      <c r="TBO99" s="1"/>
      <c r="TBP99" s="1"/>
      <c r="TBQ99" s="1"/>
      <c r="TBR99" s="1"/>
      <c r="TBS99" s="1"/>
      <c r="TBT99" s="1"/>
      <c r="TBU99" s="1"/>
      <c r="TBV99" s="1"/>
      <c r="TBW99" s="1"/>
      <c r="TBX99" s="1"/>
      <c r="TBY99" s="1"/>
      <c r="TBZ99" s="1"/>
      <c r="TCA99" s="1"/>
      <c r="TCB99" s="1"/>
      <c r="TCC99" s="1"/>
      <c r="TCD99" s="1"/>
      <c r="TCE99" s="1"/>
      <c r="TCF99" s="1"/>
      <c r="TCG99" s="1"/>
      <c r="TCH99" s="1"/>
      <c r="TCI99" s="1"/>
      <c r="TCJ99" s="1"/>
      <c r="TCK99" s="1"/>
      <c r="TCL99" s="1"/>
      <c r="TCM99" s="1"/>
      <c r="TCN99" s="1"/>
      <c r="TCO99" s="1"/>
      <c r="TCP99" s="1"/>
      <c r="TCQ99" s="1"/>
      <c r="TCR99" s="1"/>
      <c r="TCS99" s="1"/>
      <c r="TCT99" s="1"/>
      <c r="TCU99" s="1"/>
      <c r="TCV99" s="1"/>
      <c r="TCW99" s="1"/>
      <c r="TCX99" s="1"/>
      <c r="TCY99" s="1"/>
      <c r="TCZ99" s="1"/>
      <c r="TDA99" s="1"/>
      <c r="TDB99" s="1"/>
      <c r="TDC99" s="1"/>
      <c r="TDD99" s="1"/>
      <c r="TDE99" s="1"/>
      <c r="TDF99" s="1"/>
      <c r="TDG99" s="1"/>
      <c r="TDH99" s="1"/>
      <c r="TDI99" s="1"/>
      <c r="TDJ99" s="1"/>
      <c r="TDK99" s="1"/>
      <c r="TDL99" s="1"/>
      <c r="TDM99" s="1"/>
      <c r="TDN99" s="1"/>
      <c r="TDO99" s="1"/>
      <c r="TDP99" s="1"/>
      <c r="TDQ99" s="1"/>
      <c r="TDR99" s="1"/>
      <c r="TDS99" s="1"/>
      <c r="TDT99" s="1"/>
      <c r="TDU99" s="1"/>
      <c r="TDV99" s="1"/>
      <c r="TDW99" s="1"/>
      <c r="TDX99" s="1"/>
      <c r="TDY99" s="1"/>
      <c r="TDZ99" s="1"/>
      <c r="TEA99" s="1"/>
      <c r="TEB99" s="1"/>
      <c r="TEC99" s="1"/>
      <c r="TED99" s="1"/>
      <c r="TEE99" s="1"/>
      <c r="TEF99" s="1"/>
      <c r="TEG99" s="1"/>
      <c r="TEH99" s="1"/>
      <c r="TEI99" s="1"/>
      <c r="TEJ99" s="1"/>
      <c r="TEK99" s="1"/>
      <c r="TEL99" s="1"/>
      <c r="TEM99" s="1"/>
      <c r="TEN99" s="1"/>
      <c r="TEO99" s="1"/>
      <c r="TEP99" s="1"/>
      <c r="TEQ99" s="1"/>
      <c r="TER99" s="1"/>
      <c r="TES99" s="1"/>
      <c r="TET99" s="1"/>
      <c r="TEU99" s="1"/>
      <c r="TEV99" s="1"/>
      <c r="TEW99" s="1"/>
      <c r="TEX99" s="1"/>
      <c r="TEY99" s="1"/>
      <c r="TEZ99" s="1"/>
      <c r="TFA99" s="1"/>
      <c r="TFB99" s="1"/>
      <c r="TFC99" s="1"/>
      <c r="TFD99" s="1"/>
      <c r="TFE99" s="1"/>
      <c r="TFF99" s="1"/>
      <c r="TFG99" s="1"/>
      <c r="TFH99" s="1"/>
      <c r="TFI99" s="1"/>
      <c r="TFJ99" s="1"/>
      <c r="TFK99" s="1"/>
      <c r="TFL99" s="1"/>
      <c r="TFM99" s="1"/>
      <c r="TFN99" s="1"/>
      <c r="TFO99" s="1"/>
      <c r="TFP99" s="1"/>
      <c r="TFQ99" s="1"/>
      <c r="TFR99" s="1"/>
      <c r="TFS99" s="1"/>
      <c r="TFT99" s="1"/>
      <c r="TFU99" s="1"/>
      <c r="TFV99" s="1"/>
      <c r="TFW99" s="1"/>
      <c r="TFX99" s="1"/>
      <c r="TFY99" s="1"/>
      <c r="TFZ99" s="1"/>
      <c r="TGA99" s="1"/>
      <c r="TGB99" s="1"/>
      <c r="TGC99" s="1"/>
      <c r="TGD99" s="1"/>
      <c r="TGE99" s="1"/>
      <c r="TGF99" s="1"/>
      <c r="TGG99" s="1"/>
      <c r="TGH99" s="1"/>
      <c r="TGI99" s="1"/>
      <c r="TGJ99" s="1"/>
      <c r="TGK99" s="1"/>
      <c r="TGL99" s="1"/>
      <c r="TGM99" s="1"/>
      <c r="TGN99" s="1"/>
      <c r="TGO99" s="1"/>
      <c r="TGP99" s="1"/>
      <c r="TGQ99" s="1"/>
      <c r="TGR99" s="1"/>
      <c r="TGS99" s="1"/>
      <c r="TGT99" s="1"/>
      <c r="TGU99" s="1"/>
      <c r="TGV99" s="1"/>
      <c r="TGW99" s="1"/>
      <c r="TGX99" s="1"/>
      <c r="TGY99" s="1"/>
      <c r="TGZ99" s="1"/>
      <c r="THA99" s="1"/>
      <c r="THB99" s="1"/>
      <c r="THC99" s="1"/>
      <c r="THD99" s="1"/>
      <c r="THE99" s="1"/>
      <c r="THF99" s="1"/>
      <c r="THG99" s="1"/>
      <c r="THH99" s="1"/>
      <c r="THI99" s="1"/>
      <c r="THJ99" s="1"/>
      <c r="THK99" s="1"/>
      <c r="THL99" s="1"/>
      <c r="THM99" s="1"/>
      <c r="THN99" s="1"/>
      <c r="THO99" s="1"/>
      <c r="THP99" s="1"/>
      <c r="THQ99" s="1"/>
      <c r="THR99" s="1"/>
      <c r="THS99" s="1"/>
      <c r="THT99" s="1"/>
      <c r="THU99" s="1"/>
      <c r="THV99" s="1"/>
      <c r="THW99" s="1"/>
      <c r="THX99" s="1"/>
      <c r="THY99" s="1"/>
      <c r="THZ99" s="1"/>
      <c r="TIA99" s="1"/>
      <c r="TIB99" s="1"/>
      <c r="TIC99" s="1"/>
      <c r="TID99" s="1"/>
      <c r="TIE99" s="1"/>
      <c r="TIF99" s="1"/>
      <c r="TIG99" s="1"/>
      <c r="TIH99" s="1"/>
      <c r="TII99" s="1"/>
      <c r="TIJ99" s="1"/>
      <c r="TIK99" s="1"/>
      <c r="TIL99" s="1"/>
      <c r="TIM99" s="1"/>
      <c r="TIN99" s="1"/>
      <c r="TIO99" s="1"/>
      <c r="TIP99" s="1"/>
      <c r="TIQ99" s="1"/>
      <c r="TIR99" s="1"/>
      <c r="TIS99" s="1"/>
      <c r="TIT99" s="1"/>
      <c r="TIU99" s="1"/>
      <c r="TIV99" s="1"/>
      <c r="TIW99" s="1"/>
      <c r="TIX99" s="1"/>
      <c r="TIY99" s="1"/>
      <c r="TIZ99" s="1"/>
      <c r="TJA99" s="1"/>
      <c r="TJB99" s="1"/>
      <c r="TJC99" s="1"/>
      <c r="TJD99" s="1"/>
      <c r="TJE99" s="1"/>
      <c r="TJF99" s="1"/>
      <c r="TJG99" s="1"/>
      <c r="TJH99" s="1"/>
      <c r="TJI99" s="1"/>
      <c r="TJJ99" s="1"/>
      <c r="TJK99" s="1"/>
      <c r="TJL99" s="1"/>
      <c r="TJM99" s="1"/>
      <c r="TJN99" s="1"/>
      <c r="TJO99" s="1"/>
      <c r="TJP99" s="1"/>
      <c r="TJQ99" s="1"/>
      <c r="TJR99" s="1"/>
      <c r="TJS99" s="1"/>
      <c r="TJT99" s="1"/>
      <c r="TJU99" s="1"/>
      <c r="TJV99" s="1"/>
      <c r="TJW99" s="1"/>
      <c r="TJX99" s="1"/>
      <c r="TJY99" s="1"/>
      <c r="TJZ99" s="1"/>
      <c r="TKA99" s="1"/>
      <c r="TKB99" s="1"/>
      <c r="TKC99" s="1"/>
      <c r="TKD99" s="1"/>
      <c r="TKE99" s="1"/>
      <c r="TKF99" s="1"/>
      <c r="TKG99" s="1"/>
      <c r="TKH99" s="1"/>
      <c r="TKI99" s="1"/>
      <c r="TKJ99" s="1"/>
      <c r="TKK99" s="1"/>
      <c r="TKL99" s="1"/>
      <c r="TKM99" s="1"/>
      <c r="TKN99" s="1"/>
      <c r="TKO99" s="1"/>
      <c r="TKP99" s="1"/>
      <c r="TKQ99" s="1"/>
      <c r="TKR99" s="1"/>
      <c r="TKS99" s="1"/>
      <c r="TKT99" s="1"/>
      <c r="TKU99" s="1"/>
      <c r="TKV99" s="1"/>
      <c r="TKW99" s="1"/>
      <c r="TKX99" s="1"/>
      <c r="TKY99" s="1"/>
      <c r="TKZ99" s="1"/>
      <c r="TLA99" s="1"/>
      <c r="TLB99" s="1"/>
      <c r="TLC99" s="1"/>
      <c r="TLD99" s="1"/>
      <c r="TLE99" s="1"/>
      <c r="TLF99" s="1"/>
      <c r="TLG99" s="1"/>
      <c r="TLH99" s="1"/>
      <c r="TLI99" s="1"/>
      <c r="TLJ99" s="1"/>
      <c r="TLK99" s="1"/>
      <c r="TLL99" s="1"/>
      <c r="TLM99" s="1"/>
      <c r="TLN99" s="1"/>
      <c r="TLO99" s="1"/>
      <c r="TLP99" s="1"/>
      <c r="TLQ99" s="1"/>
      <c r="TLR99" s="1"/>
      <c r="TLS99" s="1"/>
      <c r="TLT99" s="1"/>
      <c r="TLU99" s="1"/>
      <c r="TLV99" s="1"/>
      <c r="TLW99" s="1"/>
      <c r="TLX99" s="1"/>
      <c r="TLY99" s="1"/>
      <c r="TLZ99" s="1"/>
      <c r="TMA99" s="1"/>
      <c r="TMB99" s="1"/>
      <c r="TMC99" s="1"/>
      <c r="TMD99" s="1"/>
      <c r="TME99" s="1"/>
      <c r="TMF99" s="1"/>
      <c r="TMG99" s="1"/>
      <c r="TMH99" s="1"/>
      <c r="TMI99" s="1"/>
      <c r="TMJ99" s="1"/>
      <c r="TMK99" s="1"/>
      <c r="TML99" s="1"/>
      <c r="TMM99" s="1"/>
      <c r="TMN99" s="1"/>
      <c r="TMO99" s="1"/>
      <c r="TMP99" s="1"/>
      <c r="TMQ99" s="1"/>
      <c r="TMR99" s="1"/>
      <c r="TMS99" s="1"/>
      <c r="TMT99" s="1"/>
      <c r="TMU99" s="1"/>
      <c r="TMV99" s="1"/>
      <c r="TMW99" s="1"/>
      <c r="TMX99" s="1"/>
      <c r="TMY99" s="1"/>
      <c r="TMZ99" s="1"/>
      <c r="TNA99" s="1"/>
      <c r="TNB99" s="1"/>
      <c r="TNC99" s="1"/>
      <c r="TND99" s="1"/>
      <c r="TNE99" s="1"/>
      <c r="TNF99" s="1"/>
      <c r="TNG99" s="1"/>
      <c r="TNH99" s="1"/>
      <c r="TNI99" s="1"/>
      <c r="TNJ99" s="1"/>
      <c r="TNK99" s="1"/>
      <c r="TNL99" s="1"/>
      <c r="TNM99" s="1"/>
      <c r="TNN99" s="1"/>
      <c r="TNO99" s="1"/>
      <c r="TNP99" s="1"/>
      <c r="TNQ99" s="1"/>
      <c r="TNR99" s="1"/>
      <c r="TNS99" s="1"/>
      <c r="TNT99" s="1"/>
      <c r="TNU99" s="1"/>
      <c r="TNV99" s="1"/>
      <c r="TNW99" s="1"/>
      <c r="TNX99" s="1"/>
      <c r="TNY99" s="1"/>
      <c r="TNZ99" s="1"/>
      <c r="TOA99" s="1"/>
      <c r="TOB99" s="1"/>
      <c r="TOC99" s="1"/>
      <c r="TOD99" s="1"/>
      <c r="TOE99" s="1"/>
      <c r="TOF99" s="1"/>
      <c r="TOG99" s="1"/>
      <c r="TOH99" s="1"/>
      <c r="TOI99" s="1"/>
      <c r="TOJ99" s="1"/>
      <c r="TOK99" s="1"/>
      <c r="TOL99" s="1"/>
      <c r="TOM99" s="1"/>
      <c r="TON99" s="1"/>
      <c r="TOO99" s="1"/>
      <c r="TOP99" s="1"/>
      <c r="TOQ99" s="1"/>
      <c r="TOR99" s="1"/>
      <c r="TOS99" s="1"/>
      <c r="TOT99" s="1"/>
      <c r="TOU99" s="1"/>
      <c r="TOV99" s="1"/>
      <c r="TOW99" s="1"/>
      <c r="TOX99" s="1"/>
      <c r="TOY99" s="1"/>
      <c r="TOZ99" s="1"/>
      <c r="TPA99" s="1"/>
      <c r="TPB99" s="1"/>
      <c r="TPC99" s="1"/>
      <c r="TPD99" s="1"/>
      <c r="TPE99" s="1"/>
      <c r="TPF99" s="1"/>
      <c r="TPG99" s="1"/>
      <c r="TPH99" s="1"/>
      <c r="TPI99" s="1"/>
      <c r="TPJ99" s="1"/>
      <c r="TPK99" s="1"/>
      <c r="TPL99" s="1"/>
      <c r="TPM99" s="1"/>
      <c r="TPN99" s="1"/>
      <c r="TPO99" s="1"/>
      <c r="TPP99" s="1"/>
      <c r="TPQ99" s="1"/>
      <c r="TPR99" s="1"/>
      <c r="TPS99" s="1"/>
      <c r="TPT99" s="1"/>
      <c r="TPU99" s="1"/>
      <c r="TPV99" s="1"/>
      <c r="TPW99" s="1"/>
      <c r="TPX99" s="1"/>
      <c r="TPY99" s="1"/>
      <c r="TPZ99" s="1"/>
      <c r="TQA99" s="1"/>
      <c r="TQB99" s="1"/>
      <c r="TQC99" s="1"/>
      <c r="TQD99" s="1"/>
      <c r="TQE99" s="1"/>
      <c r="TQF99" s="1"/>
      <c r="TQG99" s="1"/>
      <c r="TQH99" s="1"/>
      <c r="TQI99" s="1"/>
      <c r="TQJ99" s="1"/>
      <c r="TQK99" s="1"/>
      <c r="TQL99" s="1"/>
      <c r="TQM99" s="1"/>
      <c r="TQN99" s="1"/>
      <c r="TQO99" s="1"/>
      <c r="TQP99" s="1"/>
      <c r="TQQ99" s="1"/>
      <c r="TQR99" s="1"/>
      <c r="TQS99" s="1"/>
      <c r="TQT99" s="1"/>
      <c r="TQU99" s="1"/>
      <c r="TQV99" s="1"/>
      <c r="TQW99" s="1"/>
      <c r="TQX99" s="1"/>
      <c r="TQY99" s="1"/>
      <c r="TQZ99" s="1"/>
      <c r="TRA99" s="1"/>
      <c r="TRB99" s="1"/>
      <c r="TRC99" s="1"/>
      <c r="TRD99" s="1"/>
      <c r="TRE99" s="1"/>
      <c r="TRF99" s="1"/>
      <c r="TRG99" s="1"/>
      <c r="TRH99" s="1"/>
      <c r="TRI99" s="1"/>
      <c r="TRJ99" s="1"/>
      <c r="TRK99" s="1"/>
      <c r="TRL99" s="1"/>
      <c r="TRM99" s="1"/>
      <c r="TRN99" s="1"/>
      <c r="TRO99" s="1"/>
      <c r="TRP99" s="1"/>
      <c r="TRQ99" s="1"/>
      <c r="TRR99" s="1"/>
      <c r="TRS99" s="1"/>
      <c r="TRT99" s="1"/>
      <c r="TRU99" s="1"/>
      <c r="TRV99" s="1"/>
      <c r="TRW99" s="1"/>
      <c r="TRX99" s="1"/>
      <c r="TRY99" s="1"/>
      <c r="TRZ99" s="1"/>
      <c r="TSA99" s="1"/>
      <c r="TSB99" s="1"/>
      <c r="TSC99" s="1"/>
      <c r="TSD99" s="1"/>
      <c r="TSE99" s="1"/>
      <c r="TSF99" s="1"/>
      <c r="TSG99" s="1"/>
      <c r="TSH99" s="1"/>
      <c r="TSI99" s="1"/>
      <c r="TSJ99" s="1"/>
      <c r="TSK99" s="1"/>
      <c r="TSL99" s="1"/>
      <c r="TSM99" s="1"/>
      <c r="TSN99" s="1"/>
      <c r="TSO99" s="1"/>
      <c r="TSP99" s="1"/>
      <c r="TSQ99" s="1"/>
      <c r="TSR99" s="1"/>
      <c r="TSS99" s="1"/>
      <c r="TST99" s="1"/>
      <c r="TSU99" s="1"/>
      <c r="TSV99" s="1"/>
      <c r="TSW99" s="1"/>
      <c r="TSX99" s="1"/>
      <c r="TSY99" s="1"/>
      <c r="TSZ99" s="1"/>
      <c r="TTA99" s="1"/>
      <c r="TTB99" s="1"/>
      <c r="TTC99" s="1"/>
      <c r="TTD99" s="1"/>
      <c r="TTE99" s="1"/>
      <c r="TTF99" s="1"/>
      <c r="TTG99" s="1"/>
      <c r="TTH99" s="1"/>
      <c r="TTI99" s="1"/>
      <c r="TTJ99" s="1"/>
      <c r="TTK99" s="1"/>
      <c r="TTL99" s="1"/>
      <c r="TTM99" s="1"/>
      <c r="TTN99" s="1"/>
      <c r="TTO99" s="1"/>
      <c r="TTP99" s="1"/>
      <c r="TTQ99" s="1"/>
      <c r="TTR99" s="1"/>
      <c r="TTS99" s="1"/>
      <c r="TTT99" s="1"/>
      <c r="TTU99" s="1"/>
      <c r="TTV99" s="1"/>
      <c r="TTW99" s="1"/>
      <c r="TTX99" s="1"/>
      <c r="TTY99" s="1"/>
      <c r="TTZ99" s="1"/>
      <c r="TUA99" s="1"/>
      <c r="TUB99" s="1"/>
      <c r="TUC99" s="1"/>
      <c r="TUD99" s="1"/>
      <c r="TUE99" s="1"/>
      <c r="TUF99" s="1"/>
      <c r="TUG99" s="1"/>
      <c r="TUH99" s="1"/>
      <c r="TUI99" s="1"/>
      <c r="TUJ99" s="1"/>
      <c r="TUK99" s="1"/>
      <c r="TUL99" s="1"/>
      <c r="TUM99" s="1"/>
      <c r="TUN99" s="1"/>
      <c r="TUO99" s="1"/>
      <c r="TUP99" s="1"/>
      <c r="TUQ99" s="1"/>
      <c r="TUR99" s="1"/>
      <c r="TUS99" s="1"/>
      <c r="TUT99" s="1"/>
      <c r="TUU99" s="1"/>
      <c r="TUV99" s="1"/>
      <c r="TUW99" s="1"/>
      <c r="TUX99" s="1"/>
      <c r="TUY99" s="1"/>
      <c r="TUZ99" s="1"/>
      <c r="TVA99" s="1"/>
      <c r="TVB99" s="1"/>
      <c r="TVC99" s="1"/>
      <c r="TVD99" s="1"/>
      <c r="TVE99" s="1"/>
      <c r="TVF99" s="1"/>
      <c r="TVG99" s="1"/>
      <c r="TVH99" s="1"/>
      <c r="TVI99" s="1"/>
      <c r="TVJ99" s="1"/>
      <c r="TVK99" s="1"/>
      <c r="TVL99" s="1"/>
      <c r="TVM99" s="1"/>
      <c r="TVN99" s="1"/>
      <c r="TVO99" s="1"/>
      <c r="TVP99" s="1"/>
      <c r="TVQ99" s="1"/>
      <c r="TVR99" s="1"/>
      <c r="TVS99" s="1"/>
      <c r="TVT99" s="1"/>
      <c r="TVU99" s="1"/>
      <c r="TVV99" s="1"/>
      <c r="TVW99" s="1"/>
      <c r="TVX99" s="1"/>
      <c r="TVY99" s="1"/>
      <c r="TVZ99" s="1"/>
      <c r="TWA99" s="1"/>
      <c r="TWB99" s="1"/>
      <c r="TWC99" s="1"/>
      <c r="TWD99" s="1"/>
      <c r="TWE99" s="1"/>
      <c r="TWF99" s="1"/>
      <c r="TWG99" s="1"/>
      <c r="TWH99" s="1"/>
      <c r="TWI99" s="1"/>
      <c r="TWJ99" s="1"/>
      <c r="TWK99" s="1"/>
      <c r="TWL99" s="1"/>
      <c r="TWM99" s="1"/>
      <c r="TWN99" s="1"/>
      <c r="TWO99" s="1"/>
      <c r="TWP99" s="1"/>
      <c r="TWQ99" s="1"/>
      <c r="TWR99" s="1"/>
      <c r="TWS99" s="1"/>
      <c r="TWT99" s="1"/>
      <c r="TWU99" s="1"/>
      <c r="TWV99" s="1"/>
      <c r="TWW99" s="1"/>
      <c r="TWX99" s="1"/>
      <c r="TWY99" s="1"/>
      <c r="TWZ99" s="1"/>
      <c r="TXA99" s="1"/>
      <c r="TXB99" s="1"/>
      <c r="TXC99" s="1"/>
      <c r="TXD99" s="1"/>
      <c r="TXE99" s="1"/>
      <c r="TXF99" s="1"/>
      <c r="TXG99" s="1"/>
      <c r="TXH99" s="1"/>
      <c r="TXI99" s="1"/>
      <c r="TXJ99" s="1"/>
      <c r="TXK99" s="1"/>
      <c r="TXL99" s="1"/>
      <c r="TXM99" s="1"/>
      <c r="TXN99" s="1"/>
      <c r="TXO99" s="1"/>
      <c r="TXP99" s="1"/>
      <c r="TXQ99" s="1"/>
      <c r="TXR99" s="1"/>
      <c r="TXS99" s="1"/>
      <c r="TXT99" s="1"/>
      <c r="TXU99" s="1"/>
      <c r="TXV99" s="1"/>
      <c r="TXW99" s="1"/>
      <c r="TXX99" s="1"/>
      <c r="TXY99" s="1"/>
      <c r="TXZ99" s="1"/>
      <c r="TYA99" s="1"/>
      <c r="TYB99" s="1"/>
      <c r="TYC99" s="1"/>
      <c r="TYD99" s="1"/>
      <c r="TYE99" s="1"/>
      <c r="TYF99" s="1"/>
      <c r="TYG99" s="1"/>
      <c r="TYH99" s="1"/>
      <c r="TYI99" s="1"/>
      <c r="TYJ99" s="1"/>
      <c r="TYK99" s="1"/>
      <c r="TYL99" s="1"/>
      <c r="TYM99" s="1"/>
      <c r="TYN99" s="1"/>
      <c r="TYO99" s="1"/>
      <c r="TYP99" s="1"/>
      <c r="TYQ99" s="1"/>
      <c r="TYR99" s="1"/>
      <c r="TYS99" s="1"/>
      <c r="TYT99" s="1"/>
      <c r="TYU99" s="1"/>
      <c r="TYV99" s="1"/>
      <c r="TYW99" s="1"/>
      <c r="TYX99" s="1"/>
      <c r="TYY99" s="1"/>
      <c r="TYZ99" s="1"/>
      <c r="TZA99" s="1"/>
      <c r="TZB99" s="1"/>
      <c r="TZC99" s="1"/>
      <c r="TZD99" s="1"/>
      <c r="TZE99" s="1"/>
      <c r="TZF99" s="1"/>
      <c r="TZG99" s="1"/>
      <c r="TZH99" s="1"/>
      <c r="TZI99" s="1"/>
      <c r="TZJ99" s="1"/>
      <c r="TZK99" s="1"/>
      <c r="TZL99" s="1"/>
      <c r="TZM99" s="1"/>
      <c r="TZN99" s="1"/>
      <c r="TZO99" s="1"/>
      <c r="TZP99" s="1"/>
      <c r="TZQ99" s="1"/>
      <c r="TZR99" s="1"/>
      <c r="TZS99" s="1"/>
      <c r="TZT99" s="1"/>
      <c r="TZU99" s="1"/>
      <c r="TZV99" s="1"/>
      <c r="TZW99" s="1"/>
      <c r="TZX99" s="1"/>
      <c r="TZY99" s="1"/>
      <c r="TZZ99" s="1"/>
      <c r="UAA99" s="1"/>
      <c r="UAB99" s="1"/>
      <c r="UAC99" s="1"/>
      <c r="UAD99" s="1"/>
      <c r="UAE99" s="1"/>
      <c r="UAF99" s="1"/>
      <c r="UAG99" s="1"/>
      <c r="UAH99" s="1"/>
      <c r="UAI99" s="1"/>
      <c r="UAJ99" s="1"/>
      <c r="UAK99" s="1"/>
      <c r="UAL99" s="1"/>
      <c r="UAM99" s="1"/>
      <c r="UAN99" s="1"/>
      <c r="UAO99" s="1"/>
      <c r="UAP99" s="1"/>
      <c r="UAQ99" s="1"/>
      <c r="UAR99" s="1"/>
      <c r="UAS99" s="1"/>
      <c r="UAT99" s="1"/>
      <c r="UAU99" s="1"/>
      <c r="UAV99" s="1"/>
      <c r="UAW99" s="1"/>
      <c r="UAX99" s="1"/>
      <c r="UAY99" s="1"/>
      <c r="UAZ99" s="1"/>
      <c r="UBA99" s="1"/>
      <c r="UBB99" s="1"/>
      <c r="UBC99" s="1"/>
      <c r="UBD99" s="1"/>
      <c r="UBE99" s="1"/>
      <c r="UBF99" s="1"/>
      <c r="UBG99" s="1"/>
      <c r="UBH99" s="1"/>
      <c r="UBI99" s="1"/>
      <c r="UBJ99" s="1"/>
      <c r="UBK99" s="1"/>
      <c r="UBL99" s="1"/>
      <c r="UBM99" s="1"/>
      <c r="UBN99" s="1"/>
      <c r="UBO99" s="1"/>
      <c r="UBP99" s="1"/>
      <c r="UBQ99" s="1"/>
      <c r="UBR99" s="1"/>
      <c r="UBS99" s="1"/>
      <c r="UBT99" s="1"/>
      <c r="UBU99" s="1"/>
      <c r="UBV99" s="1"/>
      <c r="UBW99" s="1"/>
      <c r="UBX99" s="1"/>
      <c r="UBY99" s="1"/>
      <c r="UBZ99" s="1"/>
      <c r="UCA99" s="1"/>
      <c r="UCB99" s="1"/>
      <c r="UCC99" s="1"/>
      <c r="UCD99" s="1"/>
      <c r="UCE99" s="1"/>
      <c r="UCF99" s="1"/>
      <c r="UCG99" s="1"/>
      <c r="UCH99" s="1"/>
      <c r="UCI99" s="1"/>
      <c r="UCJ99" s="1"/>
      <c r="UCK99" s="1"/>
      <c r="UCL99" s="1"/>
      <c r="UCM99" s="1"/>
      <c r="UCN99" s="1"/>
      <c r="UCO99" s="1"/>
      <c r="UCP99" s="1"/>
      <c r="UCQ99" s="1"/>
      <c r="UCR99" s="1"/>
      <c r="UCS99" s="1"/>
      <c r="UCT99" s="1"/>
      <c r="UCU99" s="1"/>
      <c r="UCV99" s="1"/>
      <c r="UCW99" s="1"/>
      <c r="UCX99" s="1"/>
      <c r="UCY99" s="1"/>
      <c r="UCZ99" s="1"/>
      <c r="UDA99" s="1"/>
      <c r="UDB99" s="1"/>
      <c r="UDC99" s="1"/>
      <c r="UDD99" s="1"/>
      <c r="UDE99" s="1"/>
      <c r="UDF99" s="1"/>
      <c r="UDG99" s="1"/>
      <c r="UDH99" s="1"/>
      <c r="UDI99" s="1"/>
      <c r="UDJ99" s="1"/>
      <c r="UDK99" s="1"/>
      <c r="UDL99" s="1"/>
      <c r="UDM99" s="1"/>
      <c r="UDN99" s="1"/>
      <c r="UDO99" s="1"/>
      <c r="UDP99" s="1"/>
      <c r="UDQ99" s="1"/>
      <c r="UDR99" s="1"/>
      <c r="UDS99" s="1"/>
      <c r="UDT99" s="1"/>
      <c r="UDU99" s="1"/>
      <c r="UDV99" s="1"/>
      <c r="UDW99" s="1"/>
      <c r="UDX99" s="1"/>
      <c r="UDY99" s="1"/>
      <c r="UDZ99" s="1"/>
      <c r="UEA99" s="1"/>
      <c r="UEB99" s="1"/>
      <c r="UEC99" s="1"/>
      <c r="UED99" s="1"/>
      <c r="UEE99" s="1"/>
      <c r="UEF99" s="1"/>
      <c r="UEG99" s="1"/>
      <c r="UEH99" s="1"/>
      <c r="UEI99" s="1"/>
      <c r="UEJ99" s="1"/>
      <c r="UEK99" s="1"/>
      <c r="UEL99" s="1"/>
      <c r="UEM99" s="1"/>
      <c r="UEN99" s="1"/>
      <c r="UEO99" s="1"/>
      <c r="UEP99" s="1"/>
      <c r="UEQ99" s="1"/>
      <c r="UER99" s="1"/>
      <c r="UES99" s="1"/>
      <c r="UET99" s="1"/>
      <c r="UEU99" s="1"/>
      <c r="UEV99" s="1"/>
      <c r="UEW99" s="1"/>
      <c r="UEX99" s="1"/>
      <c r="UEY99" s="1"/>
      <c r="UEZ99" s="1"/>
      <c r="UFA99" s="1"/>
      <c r="UFB99" s="1"/>
      <c r="UFC99" s="1"/>
      <c r="UFD99" s="1"/>
      <c r="UFE99" s="1"/>
      <c r="UFF99" s="1"/>
      <c r="UFG99" s="1"/>
      <c r="UFH99" s="1"/>
      <c r="UFI99" s="1"/>
      <c r="UFJ99" s="1"/>
      <c r="UFK99" s="1"/>
      <c r="UFL99" s="1"/>
      <c r="UFM99" s="1"/>
      <c r="UFN99" s="1"/>
      <c r="UFO99" s="1"/>
      <c r="UFP99" s="1"/>
      <c r="UFQ99" s="1"/>
      <c r="UFR99" s="1"/>
      <c r="UFS99" s="1"/>
      <c r="UFT99" s="1"/>
      <c r="UFU99" s="1"/>
      <c r="UFV99" s="1"/>
      <c r="UFW99" s="1"/>
      <c r="UFX99" s="1"/>
      <c r="UFY99" s="1"/>
      <c r="UFZ99" s="1"/>
      <c r="UGA99" s="1"/>
      <c r="UGB99" s="1"/>
      <c r="UGC99" s="1"/>
      <c r="UGD99" s="1"/>
      <c r="UGE99" s="1"/>
      <c r="UGF99" s="1"/>
      <c r="UGG99" s="1"/>
      <c r="UGH99" s="1"/>
      <c r="UGI99" s="1"/>
      <c r="UGJ99" s="1"/>
      <c r="UGK99" s="1"/>
      <c r="UGL99" s="1"/>
      <c r="UGM99" s="1"/>
      <c r="UGN99" s="1"/>
      <c r="UGO99" s="1"/>
      <c r="UGP99" s="1"/>
      <c r="UGQ99" s="1"/>
      <c r="UGR99" s="1"/>
      <c r="UGS99" s="1"/>
      <c r="UGT99" s="1"/>
      <c r="UGU99" s="1"/>
      <c r="UGV99" s="1"/>
      <c r="UGW99" s="1"/>
      <c r="UGX99" s="1"/>
      <c r="UGY99" s="1"/>
      <c r="UGZ99" s="1"/>
      <c r="UHA99" s="1"/>
      <c r="UHB99" s="1"/>
      <c r="UHC99" s="1"/>
      <c r="UHD99" s="1"/>
      <c r="UHE99" s="1"/>
      <c r="UHF99" s="1"/>
      <c r="UHG99" s="1"/>
      <c r="UHH99" s="1"/>
      <c r="UHI99" s="1"/>
      <c r="UHJ99" s="1"/>
      <c r="UHK99" s="1"/>
      <c r="UHL99" s="1"/>
      <c r="UHM99" s="1"/>
      <c r="UHN99" s="1"/>
      <c r="UHO99" s="1"/>
      <c r="UHP99" s="1"/>
      <c r="UHQ99" s="1"/>
      <c r="UHR99" s="1"/>
      <c r="UHS99" s="1"/>
      <c r="UHT99" s="1"/>
      <c r="UHU99" s="1"/>
      <c r="UHV99" s="1"/>
      <c r="UHW99" s="1"/>
      <c r="UHX99" s="1"/>
      <c r="UHY99" s="1"/>
      <c r="UHZ99" s="1"/>
      <c r="UIA99" s="1"/>
      <c r="UIB99" s="1"/>
      <c r="UIC99" s="1"/>
      <c r="UID99" s="1"/>
      <c r="UIE99" s="1"/>
      <c r="UIF99" s="1"/>
      <c r="UIG99" s="1"/>
      <c r="UIH99" s="1"/>
      <c r="UII99" s="1"/>
      <c r="UIJ99" s="1"/>
      <c r="UIK99" s="1"/>
      <c r="UIL99" s="1"/>
      <c r="UIM99" s="1"/>
      <c r="UIN99" s="1"/>
      <c r="UIO99" s="1"/>
      <c r="UIP99" s="1"/>
      <c r="UIQ99" s="1"/>
      <c r="UIR99" s="1"/>
      <c r="UIS99" s="1"/>
      <c r="UIT99" s="1"/>
      <c r="UIU99" s="1"/>
      <c r="UIV99" s="1"/>
      <c r="UIW99" s="1"/>
      <c r="UIX99" s="1"/>
      <c r="UIY99" s="1"/>
      <c r="UIZ99" s="1"/>
      <c r="UJA99" s="1"/>
      <c r="UJB99" s="1"/>
      <c r="UJC99" s="1"/>
      <c r="UJD99" s="1"/>
      <c r="UJE99" s="1"/>
      <c r="UJF99" s="1"/>
      <c r="UJG99" s="1"/>
      <c r="UJH99" s="1"/>
      <c r="UJI99" s="1"/>
      <c r="UJJ99" s="1"/>
      <c r="UJK99" s="1"/>
      <c r="UJL99" s="1"/>
      <c r="UJM99" s="1"/>
      <c r="UJN99" s="1"/>
      <c r="UJO99" s="1"/>
      <c r="UJP99" s="1"/>
      <c r="UJQ99" s="1"/>
      <c r="UJR99" s="1"/>
      <c r="UJS99" s="1"/>
      <c r="UJT99" s="1"/>
      <c r="UJU99" s="1"/>
      <c r="UJV99" s="1"/>
      <c r="UJW99" s="1"/>
      <c r="UJX99" s="1"/>
      <c r="UJY99" s="1"/>
      <c r="UJZ99" s="1"/>
      <c r="UKA99" s="1"/>
      <c r="UKB99" s="1"/>
      <c r="UKC99" s="1"/>
      <c r="UKD99" s="1"/>
      <c r="UKE99" s="1"/>
      <c r="UKF99" s="1"/>
      <c r="UKG99" s="1"/>
      <c r="UKH99" s="1"/>
      <c r="UKI99" s="1"/>
      <c r="UKJ99" s="1"/>
      <c r="UKK99" s="1"/>
      <c r="UKL99" s="1"/>
      <c r="UKM99" s="1"/>
      <c r="UKN99" s="1"/>
      <c r="UKO99" s="1"/>
      <c r="UKP99" s="1"/>
      <c r="UKQ99" s="1"/>
      <c r="UKR99" s="1"/>
      <c r="UKS99" s="1"/>
      <c r="UKT99" s="1"/>
      <c r="UKU99" s="1"/>
      <c r="UKV99" s="1"/>
      <c r="UKW99" s="1"/>
      <c r="UKX99" s="1"/>
      <c r="UKY99" s="1"/>
      <c r="UKZ99" s="1"/>
      <c r="ULA99" s="1"/>
      <c r="ULB99" s="1"/>
      <c r="ULC99" s="1"/>
      <c r="ULD99" s="1"/>
      <c r="ULE99" s="1"/>
      <c r="ULF99" s="1"/>
      <c r="ULG99" s="1"/>
      <c r="ULH99" s="1"/>
      <c r="ULI99" s="1"/>
      <c r="ULJ99" s="1"/>
      <c r="ULK99" s="1"/>
      <c r="ULL99" s="1"/>
      <c r="ULM99" s="1"/>
      <c r="ULN99" s="1"/>
      <c r="ULO99" s="1"/>
      <c r="ULP99" s="1"/>
      <c r="ULQ99" s="1"/>
      <c r="ULR99" s="1"/>
      <c r="ULS99" s="1"/>
      <c r="ULT99" s="1"/>
      <c r="ULU99" s="1"/>
      <c r="ULV99" s="1"/>
      <c r="ULW99" s="1"/>
      <c r="ULX99" s="1"/>
      <c r="ULY99" s="1"/>
      <c r="ULZ99" s="1"/>
      <c r="UMA99" s="1"/>
      <c r="UMB99" s="1"/>
      <c r="UMC99" s="1"/>
      <c r="UMD99" s="1"/>
      <c r="UME99" s="1"/>
      <c r="UMF99" s="1"/>
      <c r="UMG99" s="1"/>
      <c r="UMH99" s="1"/>
      <c r="UMI99" s="1"/>
      <c r="UMJ99" s="1"/>
      <c r="UMK99" s="1"/>
      <c r="UML99" s="1"/>
      <c r="UMM99" s="1"/>
      <c r="UMN99" s="1"/>
      <c r="UMO99" s="1"/>
      <c r="UMP99" s="1"/>
      <c r="UMQ99" s="1"/>
      <c r="UMR99" s="1"/>
      <c r="UMS99" s="1"/>
      <c r="UMT99" s="1"/>
      <c r="UMU99" s="1"/>
      <c r="UMV99" s="1"/>
      <c r="UMW99" s="1"/>
      <c r="UMX99" s="1"/>
      <c r="UMY99" s="1"/>
      <c r="UMZ99" s="1"/>
      <c r="UNA99" s="1"/>
      <c r="UNB99" s="1"/>
      <c r="UNC99" s="1"/>
      <c r="UND99" s="1"/>
      <c r="UNE99" s="1"/>
      <c r="UNF99" s="1"/>
      <c r="UNG99" s="1"/>
      <c r="UNH99" s="1"/>
      <c r="UNI99" s="1"/>
      <c r="UNJ99" s="1"/>
      <c r="UNK99" s="1"/>
      <c r="UNL99" s="1"/>
      <c r="UNM99" s="1"/>
      <c r="UNN99" s="1"/>
      <c r="UNO99" s="1"/>
      <c r="UNP99" s="1"/>
      <c r="UNQ99" s="1"/>
      <c r="UNR99" s="1"/>
      <c r="UNS99" s="1"/>
      <c r="UNT99" s="1"/>
      <c r="UNU99" s="1"/>
      <c r="UNV99" s="1"/>
      <c r="UNW99" s="1"/>
      <c r="UNX99" s="1"/>
      <c r="UNY99" s="1"/>
      <c r="UNZ99" s="1"/>
      <c r="UOA99" s="1"/>
      <c r="UOB99" s="1"/>
      <c r="UOC99" s="1"/>
      <c r="UOD99" s="1"/>
      <c r="UOE99" s="1"/>
      <c r="UOF99" s="1"/>
      <c r="UOG99" s="1"/>
      <c r="UOH99" s="1"/>
      <c r="UOI99" s="1"/>
      <c r="UOJ99" s="1"/>
      <c r="UOK99" s="1"/>
      <c r="UOL99" s="1"/>
      <c r="UOM99" s="1"/>
      <c r="UON99" s="1"/>
      <c r="UOO99" s="1"/>
      <c r="UOP99" s="1"/>
      <c r="UOQ99" s="1"/>
      <c r="UOR99" s="1"/>
      <c r="UOS99" s="1"/>
      <c r="UOT99" s="1"/>
      <c r="UOU99" s="1"/>
      <c r="UOV99" s="1"/>
      <c r="UOW99" s="1"/>
      <c r="UOX99" s="1"/>
      <c r="UOY99" s="1"/>
      <c r="UOZ99" s="1"/>
      <c r="UPA99" s="1"/>
      <c r="UPB99" s="1"/>
      <c r="UPC99" s="1"/>
      <c r="UPD99" s="1"/>
      <c r="UPE99" s="1"/>
      <c r="UPF99" s="1"/>
      <c r="UPG99" s="1"/>
      <c r="UPH99" s="1"/>
      <c r="UPI99" s="1"/>
      <c r="UPJ99" s="1"/>
      <c r="UPK99" s="1"/>
      <c r="UPL99" s="1"/>
      <c r="UPM99" s="1"/>
      <c r="UPN99" s="1"/>
      <c r="UPO99" s="1"/>
      <c r="UPP99" s="1"/>
      <c r="UPQ99" s="1"/>
      <c r="UPR99" s="1"/>
      <c r="UPS99" s="1"/>
      <c r="UPT99" s="1"/>
      <c r="UPU99" s="1"/>
      <c r="UPV99" s="1"/>
      <c r="UPW99" s="1"/>
      <c r="UPX99" s="1"/>
      <c r="UPY99" s="1"/>
      <c r="UPZ99" s="1"/>
      <c r="UQA99" s="1"/>
      <c r="UQB99" s="1"/>
      <c r="UQC99" s="1"/>
      <c r="UQD99" s="1"/>
      <c r="UQE99" s="1"/>
      <c r="UQF99" s="1"/>
      <c r="UQG99" s="1"/>
      <c r="UQH99" s="1"/>
      <c r="UQI99" s="1"/>
      <c r="UQJ99" s="1"/>
      <c r="UQK99" s="1"/>
      <c r="UQL99" s="1"/>
      <c r="UQM99" s="1"/>
      <c r="UQN99" s="1"/>
      <c r="UQO99" s="1"/>
      <c r="UQP99" s="1"/>
      <c r="UQQ99" s="1"/>
      <c r="UQR99" s="1"/>
      <c r="UQS99" s="1"/>
      <c r="UQT99" s="1"/>
      <c r="UQU99" s="1"/>
      <c r="UQV99" s="1"/>
      <c r="UQW99" s="1"/>
      <c r="UQX99" s="1"/>
      <c r="UQY99" s="1"/>
      <c r="UQZ99" s="1"/>
      <c r="URA99" s="1"/>
      <c r="URB99" s="1"/>
      <c r="URC99" s="1"/>
      <c r="URD99" s="1"/>
      <c r="URE99" s="1"/>
      <c r="URF99" s="1"/>
      <c r="URG99" s="1"/>
      <c r="URH99" s="1"/>
      <c r="URI99" s="1"/>
      <c r="URJ99" s="1"/>
      <c r="URK99" s="1"/>
      <c r="URL99" s="1"/>
      <c r="URM99" s="1"/>
      <c r="URN99" s="1"/>
      <c r="URO99" s="1"/>
      <c r="URP99" s="1"/>
      <c r="URQ99" s="1"/>
      <c r="URR99" s="1"/>
      <c r="URS99" s="1"/>
      <c r="URT99" s="1"/>
      <c r="URU99" s="1"/>
      <c r="URV99" s="1"/>
      <c r="URW99" s="1"/>
      <c r="URX99" s="1"/>
      <c r="URY99" s="1"/>
      <c r="URZ99" s="1"/>
      <c r="USA99" s="1"/>
      <c r="USB99" s="1"/>
      <c r="USC99" s="1"/>
      <c r="USD99" s="1"/>
      <c r="USE99" s="1"/>
      <c r="USF99" s="1"/>
      <c r="USG99" s="1"/>
      <c r="USH99" s="1"/>
      <c r="USI99" s="1"/>
      <c r="USJ99" s="1"/>
      <c r="USK99" s="1"/>
      <c r="USL99" s="1"/>
      <c r="USM99" s="1"/>
      <c r="USN99" s="1"/>
      <c r="USO99" s="1"/>
      <c r="USP99" s="1"/>
      <c r="USQ99" s="1"/>
      <c r="USR99" s="1"/>
      <c r="USS99" s="1"/>
      <c r="UST99" s="1"/>
      <c r="USU99" s="1"/>
      <c r="USV99" s="1"/>
      <c r="USW99" s="1"/>
      <c r="USX99" s="1"/>
      <c r="USY99" s="1"/>
      <c r="USZ99" s="1"/>
      <c r="UTA99" s="1"/>
      <c r="UTB99" s="1"/>
      <c r="UTC99" s="1"/>
      <c r="UTD99" s="1"/>
      <c r="UTE99" s="1"/>
      <c r="UTF99" s="1"/>
      <c r="UTG99" s="1"/>
      <c r="UTH99" s="1"/>
      <c r="UTI99" s="1"/>
      <c r="UTJ99" s="1"/>
      <c r="UTK99" s="1"/>
      <c r="UTL99" s="1"/>
      <c r="UTM99" s="1"/>
      <c r="UTN99" s="1"/>
      <c r="UTO99" s="1"/>
      <c r="UTP99" s="1"/>
      <c r="UTQ99" s="1"/>
      <c r="UTR99" s="1"/>
      <c r="UTS99" s="1"/>
      <c r="UTT99" s="1"/>
      <c r="UTU99" s="1"/>
      <c r="UTV99" s="1"/>
      <c r="UTW99" s="1"/>
      <c r="UTX99" s="1"/>
      <c r="UTY99" s="1"/>
      <c r="UTZ99" s="1"/>
      <c r="UUA99" s="1"/>
      <c r="UUB99" s="1"/>
      <c r="UUC99" s="1"/>
      <c r="UUD99" s="1"/>
      <c r="UUE99" s="1"/>
      <c r="UUF99" s="1"/>
      <c r="UUG99" s="1"/>
      <c r="UUH99" s="1"/>
      <c r="UUI99" s="1"/>
      <c r="UUJ99" s="1"/>
      <c r="UUK99" s="1"/>
      <c r="UUL99" s="1"/>
      <c r="UUM99" s="1"/>
      <c r="UUN99" s="1"/>
      <c r="UUO99" s="1"/>
      <c r="UUP99" s="1"/>
      <c r="UUQ99" s="1"/>
      <c r="UUR99" s="1"/>
      <c r="UUS99" s="1"/>
      <c r="UUT99" s="1"/>
      <c r="UUU99" s="1"/>
      <c r="UUV99" s="1"/>
      <c r="UUW99" s="1"/>
      <c r="UUX99" s="1"/>
      <c r="UUY99" s="1"/>
      <c r="UUZ99" s="1"/>
      <c r="UVA99" s="1"/>
      <c r="UVB99" s="1"/>
      <c r="UVC99" s="1"/>
      <c r="UVD99" s="1"/>
      <c r="UVE99" s="1"/>
      <c r="UVF99" s="1"/>
      <c r="UVG99" s="1"/>
      <c r="UVH99" s="1"/>
      <c r="UVI99" s="1"/>
      <c r="UVJ99" s="1"/>
      <c r="UVK99" s="1"/>
      <c r="UVL99" s="1"/>
      <c r="UVM99" s="1"/>
      <c r="UVN99" s="1"/>
      <c r="UVO99" s="1"/>
      <c r="UVP99" s="1"/>
      <c r="UVQ99" s="1"/>
      <c r="UVR99" s="1"/>
      <c r="UVS99" s="1"/>
      <c r="UVT99" s="1"/>
      <c r="UVU99" s="1"/>
      <c r="UVV99" s="1"/>
      <c r="UVW99" s="1"/>
      <c r="UVX99" s="1"/>
      <c r="UVY99" s="1"/>
      <c r="UVZ99" s="1"/>
      <c r="UWA99" s="1"/>
      <c r="UWB99" s="1"/>
      <c r="UWC99" s="1"/>
      <c r="UWD99" s="1"/>
      <c r="UWE99" s="1"/>
      <c r="UWF99" s="1"/>
      <c r="UWG99" s="1"/>
      <c r="UWH99" s="1"/>
      <c r="UWI99" s="1"/>
      <c r="UWJ99" s="1"/>
      <c r="UWK99" s="1"/>
      <c r="UWL99" s="1"/>
      <c r="UWM99" s="1"/>
      <c r="UWN99" s="1"/>
      <c r="UWO99" s="1"/>
      <c r="UWP99" s="1"/>
      <c r="UWQ99" s="1"/>
      <c r="UWR99" s="1"/>
      <c r="UWS99" s="1"/>
      <c r="UWT99" s="1"/>
      <c r="UWU99" s="1"/>
      <c r="UWV99" s="1"/>
      <c r="UWW99" s="1"/>
      <c r="UWX99" s="1"/>
      <c r="UWY99" s="1"/>
      <c r="UWZ99" s="1"/>
      <c r="UXA99" s="1"/>
      <c r="UXB99" s="1"/>
      <c r="UXC99" s="1"/>
      <c r="UXD99" s="1"/>
      <c r="UXE99" s="1"/>
      <c r="UXF99" s="1"/>
      <c r="UXG99" s="1"/>
      <c r="UXH99" s="1"/>
      <c r="UXI99" s="1"/>
      <c r="UXJ99" s="1"/>
      <c r="UXK99" s="1"/>
      <c r="UXL99" s="1"/>
      <c r="UXM99" s="1"/>
      <c r="UXN99" s="1"/>
      <c r="UXO99" s="1"/>
      <c r="UXP99" s="1"/>
      <c r="UXQ99" s="1"/>
      <c r="UXR99" s="1"/>
      <c r="UXS99" s="1"/>
      <c r="UXT99" s="1"/>
      <c r="UXU99" s="1"/>
      <c r="UXV99" s="1"/>
      <c r="UXW99" s="1"/>
      <c r="UXX99" s="1"/>
      <c r="UXY99" s="1"/>
      <c r="UXZ99" s="1"/>
      <c r="UYA99" s="1"/>
      <c r="UYB99" s="1"/>
      <c r="UYC99" s="1"/>
      <c r="UYD99" s="1"/>
      <c r="UYE99" s="1"/>
      <c r="UYF99" s="1"/>
      <c r="UYG99" s="1"/>
      <c r="UYH99" s="1"/>
      <c r="UYI99" s="1"/>
      <c r="UYJ99" s="1"/>
      <c r="UYK99" s="1"/>
      <c r="UYL99" s="1"/>
      <c r="UYM99" s="1"/>
      <c r="UYN99" s="1"/>
      <c r="UYO99" s="1"/>
      <c r="UYP99" s="1"/>
      <c r="UYQ99" s="1"/>
      <c r="UYR99" s="1"/>
      <c r="UYS99" s="1"/>
      <c r="UYT99" s="1"/>
      <c r="UYU99" s="1"/>
      <c r="UYV99" s="1"/>
      <c r="UYW99" s="1"/>
      <c r="UYX99" s="1"/>
      <c r="UYY99" s="1"/>
      <c r="UYZ99" s="1"/>
      <c r="UZA99" s="1"/>
      <c r="UZB99" s="1"/>
      <c r="UZC99" s="1"/>
      <c r="UZD99" s="1"/>
      <c r="UZE99" s="1"/>
      <c r="UZF99" s="1"/>
      <c r="UZG99" s="1"/>
      <c r="UZH99" s="1"/>
      <c r="UZI99" s="1"/>
      <c r="UZJ99" s="1"/>
      <c r="UZK99" s="1"/>
      <c r="UZL99" s="1"/>
      <c r="UZM99" s="1"/>
      <c r="UZN99" s="1"/>
      <c r="UZO99" s="1"/>
      <c r="UZP99" s="1"/>
      <c r="UZQ99" s="1"/>
      <c r="UZR99" s="1"/>
      <c r="UZS99" s="1"/>
      <c r="UZT99" s="1"/>
      <c r="UZU99" s="1"/>
      <c r="UZV99" s="1"/>
      <c r="UZW99" s="1"/>
      <c r="UZX99" s="1"/>
      <c r="UZY99" s="1"/>
      <c r="UZZ99" s="1"/>
      <c r="VAA99" s="1"/>
      <c r="VAB99" s="1"/>
      <c r="VAC99" s="1"/>
      <c r="VAD99" s="1"/>
      <c r="VAE99" s="1"/>
      <c r="VAF99" s="1"/>
      <c r="VAG99" s="1"/>
      <c r="VAH99" s="1"/>
      <c r="VAI99" s="1"/>
      <c r="VAJ99" s="1"/>
      <c r="VAK99" s="1"/>
      <c r="VAL99" s="1"/>
      <c r="VAM99" s="1"/>
      <c r="VAN99" s="1"/>
      <c r="VAO99" s="1"/>
      <c r="VAP99" s="1"/>
      <c r="VAQ99" s="1"/>
      <c r="VAR99" s="1"/>
      <c r="VAS99" s="1"/>
      <c r="VAT99" s="1"/>
      <c r="VAU99" s="1"/>
      <c r="VAV99" s="1"/>
      <c r="VAW99" s="1"/>
      <c r="VAX99" s="1"/>
      <c r="VAY99" s="1"/>
      <c r="VAZ99" s="1"/>
      <c r="VBA99" s="1"/>
      <c r="VBB99" s="1"/>
      <c r="VBC99" s="1"/>
      <c r="VBD99" s="1"/>
      <c r="VBE99" s="1"/>
      <c r="VBF99" s="1"/>
      <c r="VBG99" s="1"/>
      <c r="VBH99" s="1"/>
      <c r="VBI99" s="1"/>
      <c r="VBJ99" s="1"/>
      <c r="VBK99" s="1"/>
      <c r="VBL99" s="1"/>
      <c r="VBM99" s="1"/>
      <c r="VBN99" s="1"/>
      <c r="VBO99" s="1"/>
      <c r="VBP99" s="1"/>
      <c r="VBQ99" s="1"/>
      <c r="VBR99" s="1"/>
      <c r="VBS99" s="1"/>
      <c r="VBT99" s="1"/>
      <c r="VBU99" s="1"/>
      <c r="VBV99" s="1"/>
      <c r="VBW99" s="1"/>
      <c r="VBX99" s="1"/>
      <c r="VBY99" s="1"/>
      <c r="VBZ99" s="1"/>
      <c r="VCA99" s="1"/>
      <c r="VCB99" s="1"/>
      <c r="VCC99" s="1"/>
      <c r="VCD99" s="1"/>
      <c r="VCE99" s="1"/>
      <c r="VCF99" s="1"/>
      <c r="VCG99" s="1"/>
      <c r="VCH99" s="1"/>
      <c r="VCI99" s="1"/>
      <c r="VCJ99" s="1"/>
      <c r="VCK99" s="1"/>
      <c r="VCL99" s="1"/>
      <c r="VCM99" s="1"/>
      <c r="VCN99" s="1"/>
      <c r="VCO99" s="1"/>
      <c r="VCP99" s="1"/>
      <c r="VCQ99" s="1"/>
      <c r="VCR99" s="1"/>
      <c r="VCS99" s="1"/>
      <c r="VCT99" s="1"/>
      <c r="VCU99" s="1"/>
      <c r="VCV99" s="1"/>
      <c r="VCW99" s="1"/>
      <c r="VCX99" s="1"/>
      <c r="VCY99" s="1"/>
      <c r="VCZ99" s="1"/>
      <c r="VDA99" s="1"/>
      <c r="VDB99" s="1"/>
      <c r="VDC99" s="1"/>
      <c r="VDD99" s="1"/>
      <c r="VDE99" s="1"/>
      <c r="VDF99" s="1"/>
      <c r="VDG99" s="1"/>
      <c r="VDH99" s="1"/>
      <c r="VDI99" s="1"/>
      <c r="VDJ99" s="1"/>
      <c r="VDK99" s="1"/>
      <c r="VDL99" s="1"/>
      <c r="VDM99" s="1"/>
      <c r="VDN99" s="1"/>
      <c r="VDO99" s="1"/>
      <c r="VDP99" s="1"/>
      <c r="VDQ99" s="1"/>
      <c r="VDR99" s="1"/>
      <c r="VDS99" s="1"/>
      <c r="VDT99" s="1"/>
      <c r="VDU99" s="1"/>
      <c r="VDV99" s="1"/>
      <c r="VDW99" s="1"/>
      <c r="VDX99" s="1"/>
      <c r="VDY99" s="1"/>
      <c r="VDZ99" s="1"/>
      <c r="VEA99" s="1"/>
      <c r="VEB99" s="1"/>
      <c r="VEC99" s="1"/>
      <c r="VED99" s="1"/>
      <c r="VEE99" s="1"/>
      <c r="VEF99" s="1"/>
      <c r="VEG99" s="1"/>
      <c r="VEH99" s="1"/>
      <c r="VEI99" s="1"/>
      <c r="VEJ99" s="1"/>
      <c r="VEK99" s="1"/>
      <c r="VEL99" s="1"/>
      <c r="VEM99" s="1"/>
      <c r="VEN99" s="1"/>
      <c r="VEO99" s="1"/>
      <c r="VEP99" s="1"/>
      <c r="VEQ99" s="1"/>
      <c r="VER99" s="1"/>
      <c r="VES99" s="1"/>
      <c r="VET99" s="1"/>
      <c r="VEU99" s="1"/>
      <c r="VEV99" s="1"/>
      <c r="VEW99" s="1"/>
      <c r="VEX99" s="1"/>
      <c r="VEY99" s="1"/>
      <c r="VEZ99" s="1"/>
      <c r="VFA99" s="1"/>
      <c r="VFB99" s="1"/>
      <c r="VFC99" s="1"/>
      <c r="VFD99" s="1"/>
      <c r="VFE99" s="1"/>
      <c r="VFF99" s="1"/>
      <c r="VFG99" s="1"/>
      <c r="VFH99" s="1"/>
      <c r="VFI99" s="1"/>
      <c r="VFJ99" s="1"/>
      <c r="VFK99" s="1"/>
      <c r="VFL99" s="1"/>
      <c r="VFM99" s="1"/>
      <c r="VFN99" s="1"/>
      <c r="VFO99" s="1"/>
      <c r="VFP99" s="1"/>
      <c r="VFQ99" s="1"/>
      <c r="VFR99" s="1"/>
      <c r="VFS99" s="1"/>
      <c r="VFT99" s="1"/>
      <c r="VFU99" s="1"/>
      <c r="VFV99" s="1"/>
      <c r="VFW99" s="1"/>
      <c r="VFX99" s="1"/>
      <c r="VFY99" s="1"/>
      <c r="VFZ99" s="1"/>
      <c r="VGA99" s="1"/>
      <c r="VGB99" s="1"/>
      <c r="VGC99" s="1"/>
      <c r="VGD99" s="1"/>
      <c r="VGE99" s="1"/>
      <c r="VGF99" s="1"/>
      <c r="VGG99" s="1"/>
      <c r="VGH99" s="1"/>
      <c r="VGI99" s="1"/>
      <c r="VGJ99" s="1"/>
      <c r="VGK99" s="1"/>
      <c r="VGL99" s="1"/>
      <c r="VGM99" s="1"/>
      <c r="VGN99" s="1"/>
      <c r="VGO99" s="1"/>
      <c r="VGP99" s="1"/>
      <c r="VGQ99" s="1"/>
      <c r="VGR99" s="1"/>
      <c r="VGS99" s="1"/>
      <c r="VGT99" s="1"/>
      <c r="VGU99" s="1"/>
      <c r="VGV99" s="1"/>
      <c r="VGW99" s="1"/>
      <c r="VGX99" s="1"/>
      <c r="VGY99" s="1"/>
      <c r="VGZ99" s="1"/>
      <c r="VHA99" s="1"/>
      <c r="VHB99" s="1"/>
      <c r="VHC99" s="1"/>
      <c r="VHD99" s="1"/>
      <c r="VHE99" s="1"/>
      <c r="VHF99" s="1"/>
      <c r="VHG99" s="1"/>
      <c r="VHH99" s="1"/>
      <c r="VHI99" s="1"/>
      <c r="VHJ99" s="1"/>
      <c r="VHK99" s="1"/>
      <c r="VHL99" s="1"/>
      <c r="VHM99" s="1"/>
      <c r="VHN99" s="1"/>
      <c r="VHO99" s="1"/>
      <c r="VHP99" s="1"/>
      <c r="VHQ99" s="1"/>
      <c r="VHR99" s="1"/>
      <c r="VHS99" s="1"/>
      <c r="VHT99" s="1"/>
      <c r="VHU99" s="1"/>
      <c r="VHV99" s="1"/>
      <c r="VHW99" s="1"/>
      <c r="VHX99" s="1"/>
      <c r="VHY99" s="1"/>
      <c r="VHZ99" s="1"/>
      <c r="VIA99" s="1"/>
      <c r="VIB99" s="1"/>
      <c r="VIC99" s="1"/>
      <c r="VID99" s="1"/>
      <c r="VIE99" s="1"/>
      <c r="VIF99" s="1"/>
      <c r="VIG99" s="1"/>
      <c r="VIH99" s="1"/>
      <c r="VII99" s="1"/>
      <c r="VIJ99" s="1"/>
      <c r="VIK99" s="1"/>
      <c r="VIL99" s="1"/>
      <c r="VIM99" s="1"/>
      <c r="VIN99" s="1"/>
      <c r="VIO99" s="1"/>
      <c r="VIP99" s="1"/>
      <c r="VIQ99" s="1"/>
      <c r="VIR99" s="1"/>
      <c r="VIS99" s="1"/>
      <c r="VIT99" s="1"/>
      <c r="VIU99" s="1"/>
      <c r="VIV99" s="1"/>
      <c r="VIW99" s="1"/>
      <c r="VIX99" s="1"/>
      <c r="VIY99" s="1"/>
      <c r="VIZ99" s="1"/>
      <c r="VJA99" s="1"/>
      <c r="VJB99" s="1"/>
      <c r="VJC99" s="1"/>
      <c r="VJD99" s="1"/>
      <c r="VJE99" s="1"/>
      <c r="VJF99" s="1"/>
      <c r="VJG99" s="1"/>
      <c r="VJH99" s="1"/>
      <c r="VJI99" s="1"/>
      <c r="VJJ99" s="1"/>
      <c r="VJK99" s="1"/>
      <c r="VJL99" s="1"/>
      <c r="VJM99" s="1"/>
      <c r="VJN99" s="1"/>
      <c r="VJO99" s="1"/>
      <c r="VJP99" s="1"/>
      <c r="VJQ99" s="1"/>
      <c r="VJR99" s="1"/>
      <c r="VJS99" s="1"/>
      <c r="VJT99" s="1"/>
      <c r="VJU99" s="1"/>
      <c r="VJV99" s="1"/>
      <c r="VJW99" s="1"/>
      <c r="VJX99" s="1"/>
      <c r="VJY99" s="1"/>
      <c r="VJZ99" s="1"/>
      <c r="VKA99" s="1"/>
      <c r="VKB99" s="1"/>
      <c r="VKC99" s="1"/>
      <c r="VKD99" s="1"/>
      <c r="VKE99" s="1"/>
      <c r="VKF99" s="1"/>
      <c r="VKG99" s="1"/>
      <c r="VKH99" s="1"/>
      <c r="VKI99" s="1"/>
      <c r="VKJ99" s="1"/>
      <c r="VKK99" s="1"/>
      <c r="VKL99" s="1"/>
      <c r="VKM99" s="1"/>
      <c r="VKN99" s="1"/>
      <c r="VKO99" s="1"/>
      <c r="VKP99" s="1"/>
      <c r="VKQ99" s="1"/>
      <c r="VKR99" s="1"/>
      <c r="VKS99" s="1"/>
      <c r="VKT99" s="1"/>
      <c r="VKU99" s="1"/>
      <c r="VKV99" s="1"/>
      <c r="VKW99" s="1"/>
      <c r="VKX99" s="1"/>
      <c r="VKY99" s="1"/>
      <c r="VKZ99" s="1"/>
      <c r="VLA99" s="1"/>
      <c r="VLB99" s="1"/>
      <c r="VLC99" s="1"/>
      <c r="VLD99" s="1"/>
      <c r="VLE99" s="1"/>
      <c r="VLF99" s="1"/>
      <c r="VLG99" s="1"/>
      <c r="VLH99" s="1"/>
      <c r="VLI99" s="1"/>
      <c r="VLJ99" s="1"/>
      <c r="VLK99" s="1"/>
      <c r="VLL99" s="1"/>
      <c r="VLM99" s="1"/>
      <c r="VLN99" s="1"/>
      <c r="VLO99" s="1"/>
      <c r="VLP99" s="1"/>
      <c r="VLQ99" s="1"/>
      <c r="VLR99" s="1"/>
      <c r="VLS99" s="1"/>
      <c r="VLT99" s="1"/>
      <c r="VLU99" s="1"/>
      <c r="VLV99" s="1"/>
      <c r="VLW99" s="1"/>
      <c r="VLX99" s="1"/>
      <c r="VLY99" s="1"/>
      <c r="VLZ99" s="1"/>
      <c r="VMA99" s="1"/>
      <c r="VMB99" s="1"/>
      <c r="VMC99" s="1"/>
      <c r="VMD99" s="1"/>
      <c r="VME99" s="1"/>
      <c r="VMF99" s="1"/>
      <c r="VMG99" s="1"/>
      <c r="VMH99" s="1"/>
      <c r="VMI99" s="1"/>
      <c r="VMJ99" s="1"/>
      <c r="VMK99" s="1"/>
      <c r="VML99" s="1"/>
      <c r="VMM99" s="1"/>
      <c r="VMN99" s="1"/>
      <c r="VMO99" s="1"/>
      <c r="VMP99" s="1"/>
      <c r="VMQ99" s="1"/>
      <c r="VMR99" s="1"/>
      <c r="VMS99" s="1"/>
      <c r="VMT99" s="1"/>
      <c r="VMU99" s="1"/>
      <c r="VMV99" s="1"/>
      <c r="VMW99" s="1"/>
      <c r="VMX99" s="1"/>
      <c r="VMY99" s="1"/>
      <c r="VMZ99" s="1"/>
      <c r="VNA99" s="1"/>
      <c r="VNB99" s="1"/>
      <c r="VNC99" s="1"/>
      <c r="VND99" s="1"/>
      <c r="VNE99" s="1"/>
      <c r="VNF99" s="1"/>
      <c r="VNG99" s="1"/>
      <c r="VNH99" s="1"/>
      <c r="VNI99" s="1"/>
      <c r="VNJ99" s="1"/>
      <c r="VNK99" s="1"/>
      <c r="VNL99" s="1"/>
      <c r="VNM99" s="1"/>
      <c r="VNN99" s="1"/>
      <c r="VNO99" s="1"/>
      <c r="VNP99" s="1"/>
      <c r="VNQ99" s="1"/>
      <c r="VNR99" s="1"/>
      <c r="VNS99" s="1"/>
      <c r="VNT99" s="1"/>
      <c r="VNU99" s="1"/>
      <c r="VNV99" s="1"/>
      <c r="VNW99" s="1"/>
      <c r="VNX99" s="1"/>
      <c r="VNY99" s="1"/>
      <c r="VNZ99" s="1"/>
      <c r="VOA99" s="1"/>
      <c r="VOB99" s="1"/>
      <c r="VOC99" s="1"/>
      <c r="VOD99" s="1"/>
      <c r="VOE99" s="1"/>
      <c r="VOF99" s="1"/>
      <c r="VOG99" s="1"/>
      <c r="VOH99" s="1"/>
      <c r="VOI99" s="1"/>
      <c r="VOJ99" s="1"/>
      <c r="VOK99" s="1"/>
      <c r="VOL99" s="1"/>
      <c r="VOM99" s="1"/>
      <c r="VON99" s="1"/>
      <c r="VOO99" s="1"/>
      <c r="VOP99" s="1"/>
      <c r="VOQ99" s="1"/>
      <c r="VOR99" s="1"/>
      <c r="VOS99" s="1"/>
      <c r="VOT99" s="1"/>
      <c r="VOU99" s="1"/>
      <c r="VOV99" s="1"/>
      <c r="VOW99" s="1"/>
      <c r="VOX99" s="1"/>
      <c r="VOY99" s="1"/>
      <c r="VOZ99" s="1"/>
      <c r="VPA99" s="1"/>
      <c r="VPB99" s="1"/>
      <c r="VPC99" s="1"/>
      <c r="VPD99" s="1"/>
      <c r="VPE99" s="1"/>
      <c r="VPF99" s="1"/>
      <c r="VPG99" s="1"/>
      <c r="VPH99" s="1"/>
      <c r="VPI99" s="1"/>
      <c r="VPJ99" s="1"/>
      <c r="VPK99" s="1"/>
      <c r="VPL99" s="1"/>
      <c r="VPM99" s="1"/>
      <c r="VPN99" s="1"/>
      <c r="VPO99" s="1"/>
      <c r="VPP99" s="1"/>
      <c r="VPQ99" s="1"/>
      <c r="VPR99" s="1"/>
      <c r="VPS99" s="1"/>
      <c r="VPT99" s="1"/>
      <c r="VPU99" s="1"/>
      <c r="VPV99" s="1"/>
      <c r="VPW99" s="1"/>
      <c r="VPX99" s="1"/>
      <c r="VPY99" s="1"/>
      <c r="VPZ99" s="1"/>
      <c r="VQA99" s="1"/>
      <c r="VQB99" s="1"/>
      <c r="VQC99" s="1"/>
      <c r="VQD99" s="1"/>
      <c r="VQE99" s="1"/>
      <c r="VQF99" s="1"/>
      <c r="VQG99" s="1"/>
      <c r="VQH99" s="1"/>
      <c r="VQI99" s="1"/>
      <c r="VQJ99" s="1"/>
      <c r="VQK99" s="1"/>
      <c r="VQL99" s="1"/>
      <c r="VQM99" s="1"/>
      <c r="VQN99" s="1"/>
      <c r="VQO99" s="1"/>
      <c r="VQP99" s="1"/>
      <c r="VQQ99" s="1"/>
      <c r="VQR99" s="1"/>
      <c r="VQS99" s="1"/>
      <c r="VQT99" s="1"/>
      <c r="VQU99" s="1"/>
      <c r="VQV99" s="1"/>
      <c r="VQW99" s="1"/>
      <c r="VQX99" s="1"/>
      <c r="VQY99" s="1"/>
      <c r="VQZ99" s="1"/>
      <c r="VRA99" s="1"/>
      <c r="VRB99" s="1"/>
      <c r="VRC99" s="1"/>
      <c r="VRD99" s="1"/>
      <c r="VRE99" s="1"/>
      <c r="VRF99" s="1"/>
      <c r="VRG99" s="1"/>
      <c r="VRH99" s="1"/>
      <c r="VRI99" s="1"/>
      <c r="VRJ99" s="1"/>
      <c r="VRK99" s="1"/>
      <c r="VRL99" s="1"/>
      <c r="VRM99" s="1"/>
      <c r="VRN99" s="1"/>
      <c r="VRO99" s="1"/>
      <c r="VRP99" s="1"/>
      <c r="VRQ99" s="1"/>
      <c r="VRR99" s="1"/>
      <c r="VRS99" s="1"/>
      <c r="VRT99" s="1"/>
      <c r="VRU99" s="1"/>
      <c r="VRV99" s="1"/>
      <c r="VRW99" s="1"/>
      <c r="VRX99" s="1"/>
      <c r="VRY99" s="1"/>
      <c r="VRZ99" s="1"/>
      <c r="VSA99" s="1"/>
      <c r="VSB99" s="1"/>
      <c r="VSC99" s="1"/>
      <c r="VSD99" s="1"/>
      <c r="VSE99" s="1"/>
      <c r="VSF99" s="1"/>
      <c r="VSG99" s="1"/>
      <c r="VSH99" s="1"/>
      <c r="VSI99" s="1"/>
      <c r="VSJ99" s="1"/>
      <c r="VSK99" s="1"/>
      <c r="VSL99" s="1"/>
      <c r="VSM99" s="1"/>
      <c r="VSN99" s="1"/>
      <c r="VSO99" s="1"/>
      <c r="VSP99" s="1"/>
      <c r="VSQ99" s="1"/>
      <c r="VSR99" s="1"/>
      <c r="VSS99" s="1"/>
      <c r="VST99" s="1"/>
      <c r="VSU99" s="1"/>
      <c r="VSV99" s="1"/>
      <c r="VSW99" s="1"/>
      <c r="VSX99" s="1"/>
      <c r="VSY99" s="1"/>
      <c r="VSZ99" s="1"/>
      <c r="VTA99" s="1"/>
      <c r="VTB99" s="1"/>
      <c r="VTC99" s="1"/>
      <c r="VTD99" s="1"/>
      <c r="VTE99" s="1"/>
      <c r="VTF99" s="1"/>
      <c r="VTG99" s="1"/>
      <c r="VTH99" s="1"/>
      <c r="VTI99" s="1"/>
      <c r="VTJ99" s="1"/>
      <c r="VTK99" s="1"/>
      <c r="VTL99" s="1"/>
      <c r="VTM99" s="1"/>
      <c r="VTN99" s="1"/>
      <c r="VTO99" s="1"/>
      <c r="VTP99" s="1"/>
      <c r="VTQ99" s="1"/>
      <c r="VTR99" s="1"/>
      <c r="VTS99" s="1"/>
      <c r="VTT99" s="1"/>
      <c r="VTU99" s="1"/>
      <c r="VTV99" s="1"/>
      <c r="VTW99" s="1"/>
      <c r="VTX99" s="1"/>
      <c r="VTY99" s="1"/>
      <c r="VTZ99" s="1"/>
      <c r="VUA99" s="1"/>
      <c r="VUB99" s="1"/>
      <c r="VUC99" s="1"/>
      <c r="VUD99" s="1"/>
      <c r="VUE99" s="1"/>
      <c r="VUF99" s="1"/>
      <c r="VUG99" s="1"/>
      <c r="VUH99" s="1"/>
      <c r="VUI99" s="1"/>
      <c r="VUJ99" s="1"/>
      <c r="VUK99" s="1"/>
      <c r="VUL99" s="1"/>
      <c r="VUM99" s="1"/>
      <c r="VUN99" s="1"/>
      <c r="VUO99" s="1"/>
      <c r="VUP99" s="1"/>
      <c r="VUQ99" s="1"/>
      <c r="VUR99" s="1"/>
      <c r="VUS99" s="1"/>
      <c r="VUT99" s="1"/>
      <c r="VUU99" s="1"/>
      <c r="VUV99" s="1"/>
      <c r="VUW99" s="1"/>
      <c r="VUX99" s="1"/>
      <c r="VUY99" s="1"/>
      <c r="VUZ99" s="1"/>
      <c r="VVA99" s="1"/>
      <c r="VVB99" s="1"/>
      <c r="VVC99" s="1"/>
      <c r="VVD99" s="1"/>
      <c r="VVE99" s="1"/>
      <c r="VVF99" s="1"/>
      <c r="VVG99" s="1"/>
      <c r="VVH99" s="1"/>
      <c r="VVI99" s="1"/>
      <c r="VVJ99" s="1"/>
      <c r="VVK99" s="1"/>
      <c r="VVL99" s="1"/>
      <c r="VVM99" s="1"/>
      <c r="VVN99" s="1"/>
      <c r="VVO99" s="1"/>
      <c r="VVP99" s="1"/>
      <c r="VVQ99" s="1"/>
      <c r="VVR99" s="1"/>
      <c r="VVS99" s="1"/>
      <c r="VVT99" s="1"/>
      <c r="VVU99" s="1"/>
      <c r="VVV99" s="1"/>
      <c r="VVW99" s="1"/>
      <c r="VVX99" s="1"/>
      <c r="VVY99" s="1"/>
      <c r="VVZ99" s="1"/>
      <c r="VWA99" s="1"/>
      <c r="VWB99" s="1"/>
      <c r="VWC99" s="1"/>
      <c r="VWD99" s="1"/>
      <c r="VWE99" s="1"/>
      <c r="VWF99" s="1"/>
      <c r="VWG99" s="1"/>
      <c r="VWH99" s="1"/>
      <c r="VWI99" s="1"/>
      <c r="VWJ99" s="1"/>
      <c r="VWK99" s="1"/>
      <c r="VWL99" s="1"/>
      <c r="VWM99" s="1"/>
      <c r="VWN99" s="1"/>
      <c r="VWO99" s="1"/>
      <c r="VWP99" s="1"/>
      <c r="VWQ99" s="1"/>
      <c r="VWR99" s="1"/>
      <c r="VWS99" s="1"/>
      <c r="VWT99" s="1"/>
      <c r="VWU99" s="1"/>
      <c r="VWV99" s="1"/>
      <c r="VWW99" s="1"/>
      <c r="VWX99" s="1"/>
      <c r="VWY99" s="1"/>
      <c r="VWZ99" s="1"/>
      <c r="VXA99" s="1"/>
      <c r="VXB99" s="1"/>
      <c r="VXC99" s="1"/>
      <c r="VXD99" s="1"/>
      <c r="VXE99" s="1"/>
      <c r="VXF99" s="1"/>
      <c r="VXG99" s="1"/>
      <c r="VXH99" s="1"/>
      <c r="VXI99" s="1"/>
      <c r="VXJ99" s="1"/>
      <c r="VXK99" s="1"/>
      <c r="VXL99" s="1"/>
      <c r="VXM99" s="1"/>
      <c r="VXN99" s="1"/>
      <c r="VXO99" s="1"/>
      <c r="VXP99" s="1"/>
      <c r="VXQ99" s="1"/>
      <c r="VXR99" s="1"/>
      <c r="VXS99" s="1"/>
      <c r="VXT99" s="1"/>
      <c r="VXU99" s="1"/>
      <c r="VXV99" s="1"/>
      <c r="VXW99" s="1"/>
      <c r="VXX99" s="1"/>
      <c r="VXY99" s="1"/>
      <c r="VXZ99" s="1"/>
      <c r="VYA99" s="1"/>
      <c r="VYB99" s="1"/>
      <c r="VYC99" s="1"/>
      <c r="VYD99" s="1"/>
      <c r="VYE99" s="1"/>
      <c r="VYF99" s="1"/>
      <c r="VYG99" s="1"/>
      <c r="VYH99" s="1"/>
      <c r="VYI99" s="1"/>
      <c r="VYJ99" s="1"/>
      <c r="VYK99" s="1"/>
      <c r="VYL99" s="1"/>
      <c r="VYM99" s="1"/>
      <c r="VYN99" s="1"/>
      <c r="VYO99" s="1"/>
      <c r="VYP99" s="1"/>
      <c r="VYQ99" s="1"/>
      <c r="VYR99" s="1"/>
      <c r="VYS99" s="1"/>
      <c r="VYT99" s="1"/>
      <c r="VYU99" s="1"/>
      <c r="VYV99" s="1"/>
      <c r="VYW99" s="1"/>
      <c r="VYX99" s="1"/>
      <c r="VYY99" s="1"/>
      <c r="VYZ99" s="1"/>
      <c r="VZA99" s="1"/>
      <c r="VZB99" s="1"/>
      <c r="VZC99" s="1"/>
      <c r="VZD99" s="1"/>
      <c r="VZE99" s="1"/>
      <c r="VZF99" s="1"/>
      <c r="VZG99" s="1"/>
      <c r="VZH99" s="1"/>
      <c r="VZI99" s="1"/>
      <c r="VZJ99" s="1"/>
      <c r="VZK99" s="1"/>
      <c r="VZL99" s="1"/>
      <c r="VZM99" s="1"/>
      <c r="VZN99" s="1"/>
      <c r="VZO99" s="1"/>
      <c r="VZP99" s="1"/>
      <c r="VZQ99" s="1"/>
      <c r="VZR99" s="1"/>
      <c r="VZS99" s="1"/>
      <c r="VZT99" s="1"/>
      <c r="VZU99" s="1"/>
      <c r="VZV99" s="1"/>
      <c r="VZW99" s="1"/>
      <c r="VZX99" s="1"/>
      <c r="VZY99" s="1"/>
      <c r="VZZ99" s="1"/>
      <c r="WAA99" s="1"/>
      <c r="WAB99" s="1"/>
      <c r="WAC99" s="1"/>
      <c r="WAD99" s="1"/>
      <c r="WAE99" s="1"/>
      <c r="WAF99" s="1"/>
      <c r="WAG99" s="1"/>
      <c r="WAH99" s="1"/>
      <c r="WAI99" s="1"/>
      <c r="WAJ99" s="1"/>
      <c r="WAK99" s="1"/>
      <c r="WAL99" s="1"/>
      <c r="WAM99" s="1"/>
      <c r="WAN99" s="1"/>
      <c r="WAO99" s="1"/>
      <c r="WAP99" s="1"/>
      <c r="WAQ99" s="1"/>
      <c r="WAR99" s="1"/>
      <c r="WAS99" s="1"/>
      <c r="WAT99" s="1"/>
      <c r="WAU99" s="1"/>
      <c r="WAV99" s="1"/>
      <c r="WAW99" s="1"/>
      <c r="WAX99" s="1"/>
      <c r="WAY99" s="1"/>
      <c r="WAZ99" s="1"/>
      <c r="WBA99" s="1"/>
      <c r="WBB99" s="1"/>
      <c r="WBC99" s="1"/>
      <c r="WBD99" s="1"/>
      <c r="WBE99" s="1"/>
      <c r="WBF99" s="1"/>
      <c r="WBG99" s="1"/>
      <c r="WBH99" s="1"/>
      <c r="WBI99" s="1"/>
      <c r="WBJ99" s="1"/>
      <c r="WBK99" s="1"/>
      <c r="WBL99" s="1"/>
      <c r="WBM99" s="1"/>
      <c r="WBN99" s="1"/>
      <c r="WBO99" s="1"/>
      <c r="WBP99" s="1"/>
      <c r="WBQ99" s="1"/>
      <c r="WBR99" s="1"/>
      <c r="WBS99" s="1"/>
      <c r="WBT99" s="1"/>
      <c r="WBU99" s="1"/>
      <c r="WBV99" s="1"/>
      <c r="WBW99" s="1"/>
      <c r="WBX99" s="1"/>
      <c r="WBY99" s="1"/>
      <c r="WBZ99" s="1"/>
      <c r="WCA99" s="1"/>
      <c r="WCB99" s="1"/>
      <c r="WCC99" s="1"/>
      <c r="WCD99" s="1"/>
      <c r="WCE99" s="1"/>
      <c r="WCF99" s="1"/>
      <c r="WCG99" s="1"/>
      <c r="WCH99" s="1"/>
      <c r="WCI99" s="1"/>
      <c r="WCJ99" s="1"/>
      <c r="WCK99" s="1"/>
      <c r="WCL99" s="1"/>
      <c r="WCM99" s="1"/>
      <c r="WCN99" s="1"/>
      <c r="WCO99" s="1"/>
      <c r="WCP99" s="1"/>
      <c r="WCQ99" s="1"/>
      <c r="WCR99" s="1"/>
      <c r="WCS99" s="1"/>
      <c r="WCT99" s="1"/>
      <c r="WCU99" s="1"/>
      <c r="WCV99" s="1"/>
      <c r="WCW99" s="1"/>
      <c r="WCX99" s="1"/>
      <c r="WCY99" s="1"/>
      <c r="WCZ99" s="1"/>
      <c r="WDA99" s="1"/>
      <c r="WDB99" s="1"/>
      <c r="WDC99" s="1"/>
      <c r="WDD99" s="1"/>
      <c r="WDE99" s="1"/>
      <c r="WDF99" s="1"/>
      <c r="WDG99" s="1"/>
      <c r="WDH99" s="1"/>
      <c r="WDI99" s="1"/>
      <c r="WDJ99" s="1"/>
      <c r="WDK99" s="1"/>
      <c r="WDL99" s="1"/>
      <c r="WDM99" s="1"/>
      <c r="WDN99" s="1"/>
      <c r="WDO99" s="1"/>
      <c r="WDP99" s="1"/>
      <c r="WDQ99" s="1"/>
      <c r="WDR99" s="1"/>
      <c r="WDS99" s="1"/>
      <c r="WDT99" s="1"/>
      <c r="WDU99" s="1"/>
      <c r="WDV99" s="1"/>
      <c r="WDW99" s="1"/>
      <c r="WDX99" s="1"/>
      <c r="WDY99" s="1"/>
      <c r="WDZ99" s="1"/>
      <c r="WEA99" s="1"/>
      <c r="WEB99" s="1"/>
      <c r="WEC99" s="1"/>
      <c r="WED99" s="1"/>
      <c r="WEE99" s="1"/>
      <c r="WEF99" s="1"/>
      <c r="WEG99" s="1"/>
      <c r="WEH99" s="1"/>
      <c r="WEI99" s="1"/>
      <c r="WEJ99" s="1"/>
      <c r="WEK99" s="1"/>
      <c r="WEL99" s="1"/>
      <c r="WEM99" s="1"/>
      <c r="WEN99" s="1"/>
      <c r="WEO99" s="1"/>
      <c r="WEP99" s="1"/>
      <c r="WEQ99" s="1"/>
      <c r="WER99" s="1"/>
      <c r="WES99" s="1"/>
      <c r="WET99" s="1"/>
      <c r="WEU99" s="1"/>
      <c r="WEV99" s="1"/>
      <c r="WEW99" s="1"/>
      <c r="WEX99" s="1"/>
      <c r="WEY99" s="1"/>
      <c r="WEZ99" s="1"/>
      <c r="WFA99" s="1"/>
      <c r="WFB99" s="1"/>
      <c r="WFC99" s="1"/>
      <c r="WFD99" s="1"/>
      <c r="WFE99" s="1"/>
      <c r="WFF99" s="1"/>
      <c r="WFG99" s="1"/>
      <c r="WFH99" s="1"/>
      <c r="WFI99" s="1"/>
      <c r="WFJ99" s="1"/>
      <c r="WFK99" s="1"/>
      <c r="WFL99" s="1"/>
      <c r="WFM99" s="1"/>
      <c r="WFN99" s="1"/>
      <c r="WFO99" s="1"/>
      <c r="WFP99" s="1"/>
      <c r="WFQ99" s="1"/>
      <c r="WFR99" s="1"/>
      <c r="WFS99" s="1"/>
      <c r="WFT99" s="1"/>
      <c r="WFU99" s="1"/>
      <c r="WFV99" s="1"/>
      <c r="WFW99" s="1"/>
      <c r="WFX99" s="1"/>
      <c r="WFY99" s="1"/>
      <c r="WFZ99" s="1"/>
      <c r="WGA99" s="1"/>
      <c r="WGB99" s="1"/>
      <c r="WGC99" s="1"/>
      <c r="WGD99" s="1"/>
      <c r="WGE99" s="1"/>
      <c r="WGF99" s="1"/>
      <c r="WGG99" s="1"/>
      <c r="WGH99" s="1"/>
      <c r="WGI99" s="1"/>
      <c r="WGJ99" s="1"/>
      <c r="WGK99" s="1"/>
      <c r="WGL99" s="1"/>
      <c r="WGM99" s="1"/>
      <c r="WGN99" s="1"/>
      <c r="WGO99" s="1"/>
      <c r="WGP99" s="1"/>
      <c r="WGQ99" s="1"/>
      <c r="WGR99" s="1"/>
      <c r="WGS99" s="1"/>
      <c r="WGT99" s="1"/>
      <c r="WGU99" s="1"/>
      <c r="WGV99" s="1"/>
      <c r="WGW99" s="1"/>
      <c r="WGX99" s="1"/>
      <c r="WGY99" s="1"/>
      <c r="WGZ99" s="1"/>
      <c r="WHA99" s="1"/>
      <c r="WHB99" s="1"/>
      <c r="WHC99" s="1"/>
      <c r="WHD99" s="1"/>
      <c r="WHE99" s="1"/>
      <c r="WHF99" s="1"/>
      <c r="WHG99" s="1"/>
      <c r="WHH99" s="1"/>
      <c r="WHI99" s="1"/>
      <c r="WHJ99" s="1"/>
      <c r="WHK99" s="1"/>
      <c r="WHL99" s="1"/>
      <c r="WHM99" s="1"/>
      <c r="WHN99" s="1"/>
      <c r="WHO99" s="1"/>
      <c r="WHP99" s="1"/>
      <c r="WHQ99" s="1"/>
      <c r="WHR99" s="1"/>
      <c r="WHS99" s="1"/>
      <c r="WHT99" s="1"/>
      <c r="WHU99" s="1"/>
      <c r="WHV99" s="1"/>
      <c r="WHW99" s="1"/>
      <c r="WHX99" s="1"/>
      <c r="WHY99" s="1"/>
      <c r="WHZ99" s="1"/>
      <c r="WIA99" s="1"/>
      <c r="WIB99" s="1"/>
      <c r="WIC99" s="1"/>
      <c r="WID99" s="1"/>
      <c r="WIE99" s="1"/>
      <c r="WIF99" s="1"/>
      <c r="WIG99" s="1"/>
      <c r="WIH99" s="1"/>
      <c r="WII99" s="1"/>
      <c r="WIJ99" s="1"/>
      <c r="WIK99" s="1"/>
      <c r="WIL99" s="1"/>
      <c r="WIM99" s="1"/>
      <c r="WIN99" s="1"/>
      <c r="WIO99" s="1"/>
      <c r="WIP99" s="1"/>
      <c r="WIQ99" s="1"/>
      <c r="WIR99" s="1"/>
      <c r="WIS99" s="1"/>
      <c r="WIT99" s="1"/>
      <c r="WIU99" s="1"/>
      <c r="WIV99" s="1"/>
      <c r="WIW99" s="1"/>
      <c r="WIX99" s="1"/>
      <c r="WIY99" s="1"/>
      <c r="WIZ99" s="1"/>
      <c r="WJA99" s="1"/>
      <c r="WJB99" s="1"/>
      <c r="WJC99" s="1"/>
      <c r="WJD99" s="1"/>
      <c r="WJE99" s="1"/>
      <c r="WJF99" s="1"/>
      <c r="WJG99" s="1"/>
      <c r="WJH99" s="1"/>
      <c r="WJI99" s="1"/>
      <c r="WJJ99" s="1"/>
      <c r="WJK99" s="1"/>
      <c r="WJL99" s="1"/>
      <c r="WJM99" s="1"/>
      <c r="WJN99" s="1"/>
      <c r="WJO99" s="1"/>
      <c r="WJP99" s="1"/>
      <c r="WJQ99" s="1"/>
      <c r="WJR99" s="1"/>
      <c r="WJS99" s="1"/>
      <c r="WJT99" s="1"/>
      <c r="WJU99" s="1"/>
      <c r="WJV99" s="1"/>
      <c r="WJW99" s="1"/>
      <c r="WJX99" s="1"/>
      <c r="WJY99" s="1"/>
      <c r="WJZ99" s="1"/>
      <c r="WKA99" s="1"/>
      <c r="WKB99" s="1"/>
      <c r="WKC99" s="1"/>
      <c r="WKD99" s="1"/>
      <c r="WKE99" s="1"/>
      <c r="WKF99" s="1"/>
      <c r="WKG99" s="1"/>
      <c r="WKH99" s="1"/>
      <c r="WKI99" s="1"/>
      <c r="WKJ99" s="1"/>
      <c r="WKK99" s="1"/>
      <c r="WKL99" s="1"/>
      <c r="WKM99" s="1"/>
      <c r="WKN99" s="1"/>
      <c r="WKO99" s="1"/>
      <c r="WKP99" s="1"/>
      <c r="WKQ99" s="1"/>
      <c r="WKR99" s="1"/>
      <c r="WKS99" s="1"/>
      <c r="WKT99" s="1"/>
      <c r="WKU99" s="1"/>
      <c r="WKV99" s="1"/>
      <c r="WKW99" s="1"/>
      <c r="WKX99" s="1"/>
      <c r="WKY99" s="1"/>
      <c r="WKZ99" s="1"/>
      <c r="WLA99" s="1"/>
      <c r="WLB99" s="1"/>
      <c r="WLC99" s="1"/>
      <c r="WLD99" s="1"/>
      <c r="WLE99" s="1"/>
      <c r="WLF99" s="1"/>
      <c r="WLG99" s="1"/>
      <c r="WLH99" s="1"/>
      <c r="WLI99" s="1"/>
      <c r="WLJ99" s="1"/>
      <c r="WLK99" s="1"/>
      <c r="WLL99" s="1"/>
      <c r="WLM99" s="1"/>
      <c r="WLN99" s="1"/>
      <c r="WLO99" s="1"/>
      <c r="WLP99" s="1"/>
      <c r="WLQ99" s="1"/>
      <c r="WLR99" s="1"/>
      <c r="WLS99" s="1"/>
      <c r="WLT99" s="1"/>
      <c r="WLU99" s="1"/>
      <c r="WLV99" s="1"/>
      <c r="WLW99" s="1"/>
      <c r="WLX99" s="1"/>
      <c r="WLY99" s="1"/>
      <c r="WLZ99" s="1"/>
      <c r="WMA99" s="1"/>
      <c r="WMB99" s="1"/>
      <c r="WMC99" s="1"/>
      <c r="WMD99" s="1"/>
      <c r="WME99" s="1"/>
      <c r="WMF99" s="1"/>
      <c r="WMG99" s="1"/>
      <c r="WMH99" s="1"/>
      <c r="WMI99" s="1"/>
      <c r="WMJ99" s="1"/>
      <c r="WMK99" s="1"/>
      <c r="WML99" s="1"/>
      <c r="WMM99" s="1"/>
      <c r="WMN99" s="1"/>
      <c r="WMO99" s="1"/>
      <c r="WMP99" s="1"/>
      <c r="WMQ99" s="1"/>
      <c r="WMR99" s="1"/>
      <c r="WMS99" s="1"/>
      <c r="WMT99" s="1"/>
      <c r="WMU99" s="1"/>
      <c r="WMV99" s="1"/>
      <c r="WMW99" s="1"/>
      <c r="WMX99" s="1"/>
      <c r="WMY99" s="1"/>
      <c r="WMZ99" s="1"/>
      <c r="WNA99" s="1"/>
      <c r="WNB99" s="1"/>
      <c r="WNC99" s="1"/>
      <c r="WND99" s="1"/>
      <c r="WNE99" s="1"/>
      <c r="WNF99" s="1"/>
      <c r="WNG99" s="1"/>
      <c r="WNH99" s="1"/>
      <c r="WNI99" s="1"/>
      <c r="WNJ99" s="1"/>
      <c r="WNK99" s="1"/>
      <c r="WNL99" s="1"/>
      <c r="WNM99" s="1"/>
      <c r="WNN99" s="1"/>
      <c r="WNO99" s="1"/>
      <c r="WNP99" s="1"/>
      <c r="WNQ99" s="1"/>
      <c r="WNR99" s="1"/>
      <c r="WNS99" s="1"/>
      <c r="WNT99" s="1"/>
      <c r="WNU99" s="1"/>
      <c r="WNV99" s="1"/>
      <c r="WNW99" s="1"/>
      <c r="WNX99" s="1"/>
      <c r="WNY99" s="1"/>
      <c r="WNZ99" s="1"/>
      <c r="WOA99" s="1"/>
      <c r="WOB99" s="1"/>
      <c r="WOC99" s="1"/>
      <c r="WOD99" s="1"/>
      <c r="WOE99" s="1"/>
      <c r="WOF99" s="1"/>
      <c r="WOG99" s="1"/>
      <c r="WOH99" s="1"/>
      <c r="WOI99" s="1"/>
      <c r="WOJ99" s="1"/>
      <c r="WOK99" s="1"/>
      <c r="WOL99" s="1"/>
      <c r="WOM99" s="1"/>
      <c r="WON99" s="1"/>
      <c r="WOO99" s="1"/>
      <c r="WOP99" s="1"/>
      <c r="WOQ99" s="1"/>
      <c r="WOR99" s="1"/>
      <c r="WOS99" s="1"/>
      <c r="WOT99" s="1"/>
      <c r="WOU99" s="1"/>
      <c r="WOV99" s="1"/>
      <c r="WOW99" s="1"/>
      <c r="WOX99" s="1"/>
      <c r="WOY99" s="1"/>
      <c r="WOZ99" s="1"/>
      <c r="WPA99" s="1"/>
      <c r="WPB99" s="1"/>
      <c r="WPC99" s="1"/>
      <c r="WPD99" s="1"/>
      <c r="WPE99" s="1"/>
      <c r="WPF99" s="1"/>
      <c r="WPG99" s="1"/>
      <c r="WPH99" s="1"/>
      <c r="WPI99" s="1"/>
      <c r="WPJ99" s="1"/>
      <c r="WPK99" s="1"/>
      <c r="WPL99" s="1"/>
      <c r="WPM99" s="1"/>
      <c r="WPN99" s="1"/>
      <c r="WPO99" s="1"/>
      <c r="WPP99" s="1"/>
      <c r="WPQ99" s="1"/>
      <c r="WPR99" s="1"/>
      <c r="WPS99" s="1"/>
      <c r="WPT99" s="1"/>
      <c r="WPU99" s="1"/>
      <c r="WPV99" s="1"/>
      <c r="WPW99" s="1"/>
      <c r="WPX99" s="1"/>
      <c r="WPY99" s="1"/>
      <c r="WPZ99" s="1"/>
      <c r="WQA99" s="1"/>
      <c r="WQB99" s="1"/>
      <c r="WQC99" s="1"/>
      <c r="WQD99" s="1"/>
      <c r="WQE99" s="1"/>
      <c r="WQF99" s="1"/>
      <c r="WQG99" s="1"/>
      <c r="WQH99" s="1"/>
      <c r="WQI99" s="1"/>
      <c r="WQJ99" s="1"/>
      <c r="WQK99" s="1"/>
      <c r="WQL99" s="1"/>
      <c r="WQM99" s="1"/>
      <c r="WQN99" s="1"/>
      <c r="WQO99" s="1"/>
      <c r="WQP99" s="1"/>
      <c r="WQQ99" s="1"/>
      <c r="WQR99" s="1"/>
      <c r="WQS99" s="1"/>
      <c r="WQT99" s="1"/>
      <c r="WQU99" s="1"/>
      <c r="WQV99" s="1"/>
      <c r="WQW99" s="1"/>
      <c r="WQX99" s="1"/>
      <c r="WQY99" s="1"/>
      <c r="WQZ99" s="1"/>
      <c r="WRA99" s="1"/>
      <c r="WRB99" s="1"/>
      <c r="WRC99" s="1"/>
      <c r="WRD99" s="1"/>
      <c r="WRE99" s="1"/>
      <c r="WRF99" s="1"/>
      <c r="WRG99" s="1"/>
      <c r="WRH99" s="1"/>
      <c r="WRI99" s="1"/>
      <c r="WRJ99" s="1"/>
      <c r="WRK99" s="1"/>
      <c r="WRL99" s="1"/>
      <c r="WRM99" s="1"/>
      <c r="WRN99" s="1"/>
      <c r="WRO99" s="1"/>
      <c r="WRP99" s="1"/>
      <c r="WRQ99" s="1"/>
      <c r="WRR99" s="1"/>
      <c r="WRS99" s="1"/>
      <c r="WRT99" s="1"/>
      <c r="WRU99" s="1"/>
      <c r="WRV99" s="1"/>
      <c r="WRW99" s="1"/>
      <c r="WRX99" s="1"/>
      <c r="WRY99" s="1"/>
      <c r="WRZ99" s="1"/>
      <c r="WSA99" s="1"/>
      <c r="WSB99" s="1"/>
      <c r="WSC99" s="1"/>
      <c r="WSD99" s="1"/>
      <c r="WSE99" s="1"/>
      <c r="WSF99" s="1"/>
      <c r="WSG99" s="1"/>
      <c r="WSH99" s="1"/>
      <c r="WSI99" s="1"/>
      <c r="WSJ99" s="1"/>
      <c r="WSK99" s="1"/>
      <c r="WSL99" s="1"/>
      <c r="WSM99" s="1"/>
      <c r="WSN99" s="1"/>
      <c r="WSO99" s="1"/>
      <c r="WSP99" s="1"/>
      <c r="WSQ99" s="1"/>
      <c r="WSR99" s="1"/>
      <c r="WSS99" s="1"/>
      <c r="WST99" s="1"/>
      <c r="WSU99" s="1"/>
      <c r="WSV99" s="1"/>
      <c r="WSW99" s="1"/>
      <c r="WSX99" s="1"/>
      <c r="WSY99" s="1"/>
      <c r="WSZ99" s="1"/>
      <c r="WTA99" s="1"/>
      <c r="WTB99" s="1"/>
      <c r="WTC99" s="1"/>
      <c r="WTD99" s="1"/>
      <c r="WTE99" s="1"/>
      <c r="WTF99" s="1"/>
      <c r="WTG99" s="1"/>
      <c r="WTH99" s="1"/>
      <c r="WTI99" s="1"/>
      <c r="WTJ99" s="1"/>
      <c r="WTK99" s="1"/>
      <c r="WTL99" s="1"/>
      <c r="WTM99" s="1"/>
      <c r="WTN99" s="1"/>
      <c r="WTO99" s="1"/>
      <c r="WTP99" s="1"/>
      <c r="WTQ99" s="1"/>
      <c r="WTR99" s="1"/>
      <c r="WTS99" s="1"/>
      <c r="WTT99" s="1"/>
      <c r="WTU99" s="1"/>
      <c r="WTV99" s="1"/>
      <c r="WTW99" s="1"/>
      <c r="WTX99" s="1"/>
      <c r="WTY99" s="1"/>
      <c r="WTZ99" s="1"/>
      <c r="WUA99" s="1"/>
      <c r="WUB99" s="1"/>
      <c r="WUC99" s="1"/>
      <c r="WUD99" s="1"/>
      <c r="WUE99" s="1"/>
      <c r="WUF99" s="1"/>
      <c r="WUG99" s="1"/>
      <c r="WUH99" s="1"/>
      <c r="WUI99" s="1"/>
      <c r="WUJ99" s="1"/>
      <c r="WUK99" s="1"/>
      <c r="WUL99" s="1"/>
      <c r="WUM99" s="1"/>
      <c r="WUN99" s="1"/>
      <c r="WUO99" s="1"/>
      <c r="WUP99" s="1"/>
      <c r="WUQ99" s="1"/>
      <c r="WUR99" s="1"/>
      <c r="WUS99" s="1"/>
      <c r="WUT99" s="1"/>
      <c r="WUU99" s="1"/>
      <c r="WUV99" s="1"/>
      <c r="WUW99" s="1"/>
      <c r="WUX99" s="1"/>
      <c r="WUY99" s="1"/>
      <c r="WUZ99" s="1"/>
      <c r="WVA99" s="1"/>
      <c r="WVB99" s="1"/>
      <c r="WVC99" s="1"/>
      <c r="WVD99" s="1"/>
      <c r="WVE99" s="1"/>
      <c r="WVF99" s="1"/>
      <c r="WVG99" s="1"/>
      <c r="WVH99" s="1"/>
      <c r="WVI99" s="1"/>
      <c r="WVJ99" s="1"/>
      <c r="WVK99" s="1"/>
      <c r="WVL99" s="1"/>
      <c r="WVM99" s="1"/>
      <c r="WVN99" s="1"/>
      <c r="WVO99" s="1"/>
      <c r="WVP99" s="1"/>
      <c r="WVQ99" s="1"/>
      <c r="WVR99" s="1"/>
      <c r="WVS99" s="1"/>
      <c r="WVT99" s="1"/>
      <c r="WVU99" s="1"/>
      <c r="WVV99" s="1"/>
      <c r="WVW99" s="1"/>
      <c r="WVX99" s="1"/>
      <c r="WVY99" s="1"/>
      <c r="WVZ99" s="1"/>
      <c r="WWA99" s="1"/>
      <c r="WWB99" s="1"/>
      <c r="WWC99" s="1"/>
      <c r="WWD99" s="1"/>
      <c r="WWE99" s="1"/>
      <c r="WWF99" s="1"/>
      <c r="WWG99" s="1"/>
      <c r="WWH99" s="1"/>
      <c r="WWI99" s="1"/>
      <c r="WWJ99" s="1"/>
      <c r="WWK99" s="1"/>
      <c r="WWL99" s="1"/>
      <c r="WWM99" s="1"/>
      <c r="WWN99" s="1"/>
      <c r="WWO99" s="1"/>
      <c r="WWP99" s="1"/>
      <c r="WWQ99" s="1"/>
      <c r="WWR99" s="1"/>
      <c r="WWS99" s="1"/>
      <c r="WWT99" s="1"/>
      <c r="WWU99" s="1"/>
      <c r="WWV99" s="1"/>
      <c r="WWW99" s="1"/>
      <c r="WWX99" s="1"/>
      <c r="WWY99" s="1"/>
      <c r="WWZ99" s="1"/>
      <c r="WXA99" s="1"/>
      <c r="WXB99" s="1"/>
      <c r="WXC99" s="1"/>
      <c r="WXD99" s="1"/>
      <c r="WXE99" s="1"/>
      <c r="WXF99" s="1"/>
      <c r="WXG99" s="1"/>
      <c r="WXH99" s="1"/>
      <c r="WXI99" s="1"/>
      <c r="WXJ99" s="1"/>
      <c r="WXK99" s="1"/>
      <c r="WXL99" s="1"/>
      <c r="WXM99" s="1"/>
      <c r="WXN99" s="1"/>
      <c r="WXO99" s="1"/>
      <c r="WXP99" s="1"/>
      <c r="WXQ99" s="1"/>
      <c r="WXR99" s="1"/>
      <c r="WXS99" s="1"/>
      <c r="WXT99" s="1"/>
      <c r="WXU99" s="1"/>
      <c r="WXV99" s="1"/>
      <c r="WXW99" s="1"/>
      <c r="WXX99" s="1"/>
      <c r="WXY99" s="1"/>
      <c r="WXZ99" s="1"/>
      <c r="WYA99" s="1"/>
      <c r="WYB99" s="1"/>
      <c r="WYC99" s="1"/>
      <c r="WYD99" s="1"/>
      <c r="WYE99" s="1"/>
      <c r="WYF99" s="1"/>
      <c r="WYG99" s="1"/>
      <c r="WYH99" s="1"/>
      <c r="WYI99" s="1"/>
      <c r="WYJ99" s="1"/>
      <c r="WYK99" s="1"/>
      <c r="WYL99" s="1"/>
      <c r="WYM99" s="1"/>
      <c r="WYN99" s="1"/>
      <c r="WYO99" s="1"/>
      <c r="WYP99" s="1"/>
      <c r="WYQ99" s="1"/>
      <c r="WYR99" s="1"/>
      <c r="WYS99" s="1"/>
      <c r="WYT99" s="1"/>
      <c r="WYU99" s="1"/>
      <c r="WYV99" s="1"/>
      <c r="WYW99" s="1"/>
      <c r="WYX99" s="1"/>
      <c r="WYY99" s="1"/>
      <c r="WYZ99" s="1"/>
      <c r="WZA99" s="1"/>
      <c r="WZB99" s="1"/>
      <c r="WZC99" s="1"/>
      <c r="WZD99" s="1"/>
      <c r="WZE99" s="1"/>
      <c r="WZF99" s="1"/>
      <c r="WZG99" s="1"/>
      <c r="WZH99" s="1"/>
      <c r="WZI99" s="1"/>
      <c r="WZJ99" s="1"/>
      <c r="WZK99" s="1"/>
      <c r="WZL99" s="1"/>
      <c r="WZM99" s="1"/>
      <c r="WZN99" s="1"/>
      <c r="WZO99" s="1"/>
      <c r="WZP99" s="1"/>
      <c r="WZQ99" s="1"/>
      <c r="WZR99" s="1"/>
      <c r="WZS99" s="1"/>
      <c r="WZT99" s="1"/>
      <c r="WZU99" s="1"/>
      <c r="WZV99" s="1"/>
      <c r="WZW99" s="1"/>
      <c r="WZX99" s="1"/>
      <c r="WZY99" s="1"/>
      <c r="WZZ99" s="1"/>
      <c r="XAA99" s="1"/>
      <c r="XAB99" s="1"/>
      <c r="XAC99" s="1"/>
      <c r="XAD99" s="1"/>
      <c r="XAE99" s="1"/>
      <c r="XAF99" s="1"/>
      <c r="XAG99" s="1"/>
      <c r="XAH99" s="1"/>
      <c r="XAI99" s="1"/>
      <c r="XAJ99" s="1"/>
      <c r="XAK99" s="1"/>
      <c r="XAL99" s="1"/>
      <c r="XAM99" s="1"/>
      <c r="XAN99" s="1"/>
      <c r="XAO99" s="1"/>
      <c r="XAP99" s="1"/>
      <c r="XAQ99" s="1"/>
      <c r="XAR99" s="1"/>
      <c r="XAS99" s="1"/>
      <c r="XAT99" s="1"/>
      <c r="XAU99" s="1"/>
      <c r="XAV99" s="1"/>
      <c r="XAW99" s="1"/>
      <c r="XAX99" s="1"/>
      <c r="XAY99" s="1"/>
      <c r="XAZ99" s="1"/>
      <c r="XBA99" s="1"/>
      <c r="XBB99" s="1"/>
      <c r="XBC99" s="1"/>
      <c r="XBD99" s="1"/>
      <c r="XBE99" s="1"/>
      <c r="XBF99" s="1"/>
      <c r="XBG99" s="1"/>
      <c r="XBH99" s="1"/>
      <c r="XBI99" s="1"/>
      <c r="XBJ99" s="1"/>
      <c r="XBK99" s="1"/>
      <c r="XBL99" s="1"/>
      <c r="XBM99" s="1"/>
      <c r="XBN99" s="1"/>
      <c r="XBO99" s="1"/>
      <c r="XBP99" s="1"/>
      <c r="XBQ99" s="1"/>
      <c r="XBR99" s="1"/>
      <c r="XBS99" s="1"/>
      <c r="XBT99" s="1"/>
      <c r="XBU99" s="1"/>
      <c r="XBV99" s="1"/>
      <c r="XBW99" s="1"/>
      <c r="XBX99" s="1"/>
      <c r="XBY99" s="1"/>
      <c r="XBZ99" s="1"/>
      <c r="XCA99" s="1"/>
      <c r="XCB99" s="1"/>
      <c r="XCC99" s="1"/>
      <c r="XCD99" s="1"/>
      <c r="XCE99" s="1"/>
      <c r="XCF99" s="1"/>
      <c r="XCG99" s="1"/>
      <c r="XCH99" s="1"/>
      <c r="XCI99" s="1"/>
      <c r="XCJ99" s="1"/>
      <c r="XCK99" s="1"/>
      <c r="XCL99" s="1"/>
      <c r="XCM99" s="1"/>
      <c r="XCN99" s="1"/>
      <c r="XCO99" s="1"/>
      <c r="XCP99" s="1"/>
      <c r="XCQ99" s="1"/>
      <c r="XCR99" s="1"/>
      <c r="XCS99" s="1"/>
      <c r="XCT99" s="1"/>
      <c r="XCU99" s="1"/>
      <c r="XCV99" s="1"/>
      <c r="XCW99" s="1"/>
      <c r="XCX99" s="1"/>
      <c r="XCY99" s="1"/>
      <c r="XCZ99" s="1"/>
      <c r="XDA99" s="1"/>
      <c r="XDB99" s="1"/>
      <c r="XDC99" s="1"/>
      <c r="XDD99" s="1"/>
      <c r="XDE99" s="1"/>
      <c r="XDF99" s="1"/>
      <c r="XDG99" s="1"/>
      <c r="XDH99" s="1"/>
      <c r="XDI99" s="1"/>
      <c r="XDJ99" s="1"/>
      <c r="XDK99" s="1"/>
      <c r="XDL99" s="1"/>
      <c r="XDM99" s="1"/>
      <c r="XDN99" s="1"/>
      <c r="XDO99" s="1"/>
      <c r="XDP99" s="1"/>
      <c r="XDQ99" s="1"/>
      <c r="XDR99" s="1"/>
      <c r="XDS99" s="1"/>
      <c r="XDT99" s="1"/>
      <c r="XDU99" s="1"/>
      <c r="XDV99" s="1"/>
      <c r="XDW99" s="1"/>
      <c r="XDX99" s="1"/>
      <c r="XDY99" s="1"/>
      <c r="XDZ99" s="1"/>
      <c r="XEA99" s="1"/>
      <c r="XEB99" s="1"/>
      <c r="XEC99" s="1"/>
      <c r="XED99" s="1"/>
      <c r="XEE99" s="1"/>
      <c r="XEF99" s="1"/>
      <c r="XEG99" s="1"/>
      <c r="XEH99" s="1"/>
      <c r="XEI99" s="1"/>
      <c r="XEJ99" s="1"/>
      <c r="XEK99" s="1"/>
      <c r="XEL99" s="1"/>
      <c r="XEM99" s="1"/>
      <c r="XEN99" s="1"/>
      <c r="XEO99" s="1"/>
      <c r="XEP99" s="1"/>
      <c r="XEQ99" s="1"/>
      <c r="XER99" s="1"/>
      <c r="XES99" s="1"/>
      <c r="XET99" s="1"/>
      <c r="XEU99" s="1"/>
      <c r="XEV99" s="1"/>
      <c r="XEW99" s="1"/>
      <c r="XEX99" s="1"/>
      <c r="XEY99" s="1"/>
      <c r="XEZ99" s="1"/>
      <c r="XFA99" s="1"/>
      <c r="XFB99" s="1"/>
    </row>
    <row r="100" spans="1:16382" ht="15" customHeight="1" x14ac:dyDescent="0.3">
      <c r="B100" s="16" t="s">
        <v>70</v>
      </c>
      <c r="C100" s="52"/>
      <c r="D100" s="104"/>
      <c r="E100" s="62"/>
      <c r="F100" s="62"/>
      <c r="G100" s="62"/>
    </row>
    <row r="101" spans="1:16382" ht="15" customHeight="1" x14ac:dyDescent="0.3">
      <c r="B101" s="214" t="s">
        <v>92</v>
      </c>
      <c r="C101" s="52"/>
      <c r="D101" s="104"/>
      <c r="E101" s="62"/>
      <c r="F101" s="62"/>
      <c r="G101" s="62"/>
      <c r="L101"/>
    </row>
    <row r="102" spans="1:16382" ht="15" customHeight="1" x14ac:dyDescent="0.3">
      <c r="B102" s="18" t="s">
        <v>104</v>
      </c>
      <c r="C102" s="52" t="s">
        <v>95</v>
      </c>
      <c r="D102" s="104">
        <f>10066.134-D104</f>
        <v>9903.0329999999994</v>
      </c>
      <c r="E102" s="21">
        <v>9907</v>
      </c>
      <c r="F102" s="21">
        <v>9915</v>
      </c>
      <c r="G102" s="21">
        <f>9939-72</f>
        <v>9867</v>
      </c>
    </row>
    <row r="103" spans="1:16382" ht="15" customHeight="1" x14ac:dyDescent="0.3">
      <c r="B103" s="18" t="s">
        <v>105</v>
      </c>
      <c r="C103" s="52" t="s">
        <v>95</v>
      </c>
      <c r="D103" s="104">
        <v>165</v>
      </c>
      <c r="E103" s="127">
        <v>175.59059999999999</v>
      </c>
      <c r="F103" s="127">
        <v>101</v>
      </c>
      <c r="G103" s="21">
        <v>72</v>
      </c>
    </row>
    <row r="104" spans="1:16382" ht="15" customHeight="1" x14ac:dyDescent="0.3">
      <c r="B104" s="37" t="s">
        <v>107</v>
      </c>
      <c r="C104" s="19" t="s">
        <v>95</v>
      </c>
      <c r="D104" s="102">
        <v>163.101</v>
      </c>
      <c r="E104" s="21">
        <v>162.9</v>
      </c>
      <c r="F104" s="21">
        <v>163</v>
      </c>
      <c r="G104" s="21">
        <v>163</v>
      </c>
      <c r="J104" s="128"/>
    </row>
    <row r="105" spans="1:16382" ht="15" customHeight="1" x14ac:dyDescent="0.3">
      <c r="B105" s="41" t="s">
        <v>112</v>
      </c>
      <c r="C105" s="42" t="s">
        <v>95</v>
      </c>
      <c r="D105" s="391">
        <f>+D102</f>
        <v>9903.0329999999994</v>
      </c>
      <c r="E105" s="43">
        <f>+E102</f>
        <v>9907</v>
      </c>
      <c r="F105" s="43">
        <f>+F102</f>
        <v>9915</v>
      </c>
      <c r="G105" s="43">
        <f>+G102</f>
        <v>9867</v>
      </c>
    </row>
    <row r="106" spans="1:16382" ht="15" customHeight="1" x14ac:dyDescent="0.3">
      <c r="B106" s="424" t="s">
        <v>113</v>
      </c>
      <c r="C106" s="427" t="s">
        <v>95</v>
      </c>
      <c r="D106" s="428">
        <f>D103</f>
        <v>165</v>
      </c>
      <c r="E106" s="425">
        <f>E103</f>
        <v>175.59059999999999</v>
      </c>
      <c r="F106" s="425">
        <f>F103</f>
        <v>101</v>
      </c>
      <c r="G106" s="425">
        <f>G103</f>
        <v>72</v>
      </c>
    </row>
    <row r="107" spans="1:16382" ht="15" customHeight="1" thickBot="1" x14ac:dyDescent="0.35">
      <c r="B107" s="320" t="s">
        <v>114</v>
      </c>
      <c r="C107" s="321" t="s">
        <v>95</v>
      </c>
      <c r="D107" s="395">
        <f>+D104</f>
        <v>163.101</v>
      </c>
      <c r="E107" s="425">
        <f>+E104</f>
        <v>162.9</v>
      </c>
      <c r="F107" s="425">
        <f t="shared" ref="F107:G107" si="7">+F104</f>
        <v>163</v>
      </c>
      <c r="G107" s="425">
        <f t="shared" si="7"/>
        <v>163</v>
      </c>
    </row>
    <row r="108" spans="1:16382" ht="15" customHeight="1" x14ac:dyDescent="0.3">
      <c r="B108" s="289" t="s">
        <v>115</v>
      </c>
      <c r="C108" s="313" t="s">
        <v>95</v>
      </c>
      <c r="D108" s="314">
        <f>+D75+D99+D107-D69</f>
        <v>4400.57593</v>
      </c>
      <c r="E108" s="314">
        <f>+E75+E99+E107-E69</f>
        <v>4316.08</v>
      </c>
      <c r="F108" s="314">
        <f>+F75+F99+F107-F69</f>
        <v>4316.1000000000004</v>
      </c>
      <c r="G108" s="314">
        <f>+G75+G99+G107-G69</f>
        <v>4316</v>
      </c>
      <c r="J108" s="128"/>
    </row>
    <row r="109" spans="1:16382" ht="15" customHeight="1" x14ac:dyDescent="0.3">
      <c r="B109" s="421" t="s">
        <v>116</v>
      </c>
      <c r="C109" s="315" t="s">
        <v>95</v>
      </c>
      <c r="D109" s="316">
        <f>+D97+D105</f>
        <v>36465.832999999999</v>
      </c>
      <c r="E109" s="316">
        <f>+E97+E105</f>
        <v>36235.9</v>
      </c>
      <c r="F109" s="316">
        <f>+F97+F105</f>
        <v>35785</v>
      </c>
      <c r="G109" s="316">
        <f>+G97+G105</f>
        <v>35430</v>
      </c>
      <c r="I109" s="128"/>
    </row>
    <row r="110" spans="1:16382" s="211" customFormat="1" ht="30.45" customHeight="1" x14ac:dyDescent="0.3">
      <c r="B110" s="445" t="s">
        <v>117</v>
      </c>
      <c r="C110" s="440"/>
      <c r="D110" s="440"/>
      <c r="E110" s="440"/>
      <c r="F110" s="440"/>
      <c r="G110" s="440"/>
      <c r="H110" s="1"/>
    </row>
    <row r="111" spans="1:16382" s="211" customFormat="1" ht="21" customHeight="1" x14ac:dyDescent="0.3">
      <c r="B111" s="408" t="s">
        <v>118</v>
      </c>
      <c r="C111" s="349"/>
      <c r="D111" s="349"/>
      <c r="E111" s="349"/>
      <c r="F111" s="349"/>
      <c r="G111" s="349"/>
      <c r="H111" s="1"/>
    </row>
    <row r="112" spans="1:16382" s="211" customFormat="1" ht="21" customHeight="1" x14ac:dyDescent="0.3">
      <c r="B112" s="440" t="s">
        <v>119</v>
      </c>
      <c r="C112" s="440"/>
      <c r="D112" s="440"/>
      <c r="E112" s="440"/>
      <c r="F112" s="440"/>
      <c r="G112" s="440"/>
      <c r="H112" s="1"/>
    </row>
    <row r="113" spans="2:7" ht="15" customHeight="1" x14ac:dyDescent="0.3">
      <c r="B113" s="408"/>
    </row>
    <row r="114" spans="2:7" ht="20.100000000000001" customHeight="1" x14ac:dyDescent="0.3">
      <c r="B114" s="108" t="s">
        <v>120</v>
      </c>
      <c r="C114" s="107"/>
      <c r="D114" s="107"/>
      <c r="E114" s="107"/>
      <c r="F114" s="107"/>
      <c r="G114" s="107"/>
    </row>
    <row r="115" spans="2:7" ht="15" customHeight="1" thickBot="1" x14ac:dyDescent="0.35">
      <c r="B115" s="31"/>
      <c r="C115" s="32" t="s">
        <v>54</v>
      </c>
      <c r="D115" s="32">
        <v>2025</v>
      </c>
      <c r="E115" s="32">
        <v>2024</v>
      </c>
      <c r="F115" s="32">
        <v>2023</v>
      </c>
      <c r="G115" s="32">
        <v>2022</v>
      </c>
    </row>
    <row r="116" spans="2:7" ht="15" customHeight="1" x14ac:dyDescent="0.3">
      <c r="B116" s="53" t="s">
        <v>63</v>
      </c>
      <c r="C116" s="54"/>
      <c r="D116" s="103"/>
      <c r="E116" s="61"/>
      <c r="F116" s="61"/>
      <c r="G116" s="61"/>
    </row>
    <row r="117" spans="2:7" ht="15" customHeight="1" x14ac:dyDescent="0.3">
      <c r="B117" s="18" t="s">
        <v>121</v>
      </c>
      <c r="C117" s="19" t="s">
        <v>91</v>
      </c>
      <c r="D117" s="396">
        <v>36</v>
      </c>
      <c r="E117" s="206">
        <v>45</v>
      </c>
      <c r="F117" s="206">
        <v>37</v>
      </c>
      <c r="G117" s="206">
        <v>33</v>
      </c>
    </row>
    <row r="118" spans="2:7" ht="15" customHeight="1" x14ac:dyDescent="0.3">
      <c r="B118" s="18" t="s">
        <v>122</v>
      </c>
      <c r="C118" s="19" t="s">
        <v>91</v>
      </c>
      <c r="D118" s="396">
        <f>2+5+0</f>
        <v>7</v>
      </c>
      <c r="E118" s="206">
        <v>3</v>
      </c>
      <c r="F118" s="206">
        <v>10</v>
      </c>
      <c r="G118" s="206">
        <v>10</v>
      </c>
    </row>
    <row r="119" spans="2:7" ht="15" customHeight="1" x14ac:dyDescent="0.3">
      <c r="B119" s="112" t="s">
        <v>70</v>
      </c>
      <c r="C119" s="19"/>
      <c r="D119" s="102"/>
      <c r="E119" s="21"/>
      <c r="F119" s="21"/>
      <c r="G119" s="21"/>
    </row>
    <row r="120" spans="2:7" ht="15" customHeight="1" x14ac:dyDescent="0.3">
      <c r="B120" s="18" t="s">
        <v>121</v>
      </c>
      <c r="C120" s="19" t="s">
        <v>91</v>
      </c>
      <c r="D120" s="396">
        <v>24</v>
      </c>
      <c r="E120" s="206">
        <v>32</v>
      </c>
      <c r="F120" s="206">
        <v>33</v>
      </c>
      <c r="G120" s="206">
        <v>45</v>
      </c>
    </row>
    <row r="121" spans="2:7" ht="15" customHeight="1" x14ac:dyDescent="0.3">
      <c r="B121" s="18" t="s">
        <v>122</v>
      </c>
      <c r="C121" s="19" t="s">
        <v>91</v>
      </c>
      <c r="D121" s="396">
        <v>83</v>
      </c>
      <c r="E121" s="206">
        <v>108</v>
      </c>
      <c r="F121" s="206">
        <v>135</v>
      </c>
      <c r="G121" s="206">
        <v>233</v>
      </c>
    </row>
    <row r="123" spans="2:7" ht="20.100000000000001" customHeight="1" x14ac:dyDescent="0.3">
      <c r="B123" s="10" t="s">
        <v>123</v>
      </c>
    </row>
    <row r="124" spans="2:7" ht="15" customHeight="1" x14ac:dyDescent="0.3">
      <c r="B124" s="31"/>
      <c r="C124" s="32" t="s">
        <v>54</v>
      </c>
      <c r="D124" s="32">
        <v>2025</v>
      </c>
      <c r="E124" s="32">
        <v>2024</v>
      </c>
      <c r="F124" s="32">
        <v>2023</v>
      </c>
      <c r="G124" s="32">
        <v>2022</v>
      </c>
    </row>
    <row r="125" spans="2:7" ht="15" customHeight="1" x14ac:dyDescent="0.3">
      <c r="B125" s="117" t="s">
        <v>124</v>
      </c>
      <c r="C125" s="45" t="s">
        <v>125</v>
      </c>
      <c r="D125" s="397">
        <v>1</v>
      </c>
      <c r="E125" s="319">
        <v>1</v>
      </c>
      <c r="F125" s="319">
        <v>1</v>
      </c>
      <c r="G125" s="319">
        <v>1</v>
      </c>
    </row>
    <row r="126" spans="2:7" ht="15" customHeight="1" x14ac:dyDescent="0.3">
      <c r="B126" s="117" t="s">
        <v>126</v>
      </c>
      <c r="C126" s="19" t="s">
        <v>125</v>
      </c>
      <c r="D126" s="358">
        <v>0.99839999999999995</v>
      </c>
      <c r="E126" s="318">
        <v>0.999</v>
      </c>
      <c r="F126" s="318">
        <v>0.94599999999999995</v>
      </c>
      <c r="G126" s="318">
        <v>0.95499999999999996</v>
      </c>
    </row>
  </sheetData>
  <sheetProtection algorithmName="SHA-512" hashValue="yDWXP726cVe12MeB698gMQHxfD+pbz8ftGTrOMNOZ1YUId+KD2MjAzhG4lEMjo46loQGaEtfaiUMHhDgfe7IRA==" saltValue="+qgYsGKJJPgvxOjWz4sFpw==" spinCount="100000" sheet="1"/>
  <mergeCells count="6">
    <mergeCell ref="B112:G112"/>
    <mergeCell ref="C6:C7"/>
    <mergeCell ref="F6:G6"/>
    <mergeCell ref="D6:E6"/>
    <mergeCell ref="B38:G38"/>
    <mergeCell ref="B110:G110"/>
  </mergeCells>
  <hyperlinks>
    <hyperlink ref="B3" location="CONTENTS!Print_Area" display="Back to Contents" xr:uid="{03F3885F-C47A-4D35-8518-8F44A9F73455}"/>
  </hyperlinks>
  <pageMargins left="0.70866141732283472" right="0.70866141732283472" top="0.74803149606299213" bottom="0.74803149606299213" header="0.31496062992125984" footer="0.31496062992125984"/>
  <pageSetup paperSize="9" fitToHeight="0" orientation="landscape" r:id="rId1"/>
  <headerFooter>
    <oddHeader>&amp;L&amp;G</oddHeader>
  </headerFooter>
  <ignoredErrors>
    <ignoredError sqref="D98 E98:G98 D106:G106" formula="1"/>
  </ignoredErrors>
  <drawing r:id="rId2"/>
  <legacyDrawingHF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B182C4-958A-4761-A2B1-535F7F0BA727}">
  <sheetPr>
    <tabColor theme="7" tint="0.749992370372631"/>
    <pageSetUpPr autoPageBreaks="0"/>
  </sheetPr>
  <dimension ref="B1:K95"/>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4" width="11.6640625" style="1" customWidth="1"/>
    <col min="15" max="16382" width="13.5546875" style="1"/>
    <col min="16383" max="16383" width="13.5546875" style="1" bestFit="1"/>
    <col min="16384" max="16384" width="13.5546875" style="1"/>
  </cols>
  <sheetData>
    <row r="1" spans="2:11" ht="12" customHeight="1" x14ac:dyDescent="0.3"/>
    <row r="2" spans="2:11" s="9" customFormat="1" ht="33.75" customHeight="1" x14ac:dyDescent="0.3">
      <c r="B2" s="40" t="s">
        <v>38</v>
      </c>
    </row>
    <row r="3" spans="2:11" s="9" customFormat="1" ht="22.5" customHeight="1" x14ac:dyDescent="0.3">
      <c r="B3" s="241" t="s">
        <v>52</v>
      </c>
    </row>
    <row r="4" spans="2:11" ht="11.1" customHeight="1" x14ac:dyDescent="0.3"/>
    <row r="5" spans="2:11" ht="20.100000000000001" customHeight="1" x14ac:dyDescent="0.3">
      <c r="B5" s="10" t="s">
        <v>127</v>
      </c>
    </row>
    <row r="6" spans="2:11" ht="15" customHeight="1" x14ac:dyDescent="0.3">
      <c r="B6" s="31"/>
      <c r="C6" s="32" t="s">
        <v>54</v>
      </c>
      <c r="D6" s="32">
        <v>2025</v>
      </c>
      <c r="E6" s="32">
        <v>2024</v>
      </c>
      <c r="F6" s="32">
        <v>2023</v>
      </c>
      <c r="G6" s="32">
        <v>2022</v>
      </c>
    </row>
    <row r="7" spans="2:11" ht="15" customHeight="1" x14ac:dyDescent="0.3">
      <c r="B7" s="16" t="s">
        <v>57</v>
      </c>
      <c r="C7" s="17"/>
      <c r="D7" s="101"/>
      <c r="E7" s="46"/>
      <c r="F7" s="46"/>
      <c r="G7" s="46"/>
    </row>
    <row r="8" spans="2:11" ht="15" customHeight="1" x14ac:dyDescent="0.3">
      <c r="B8" s="18" t="s">
        <v>128</v>
      </c>
      <c r="C8" s="52" t="s">
        <v>129</v>
      </c>
      <c r="D8" s="104">
        <v>235728</v>
      </c>
      <c r="E8" s="21">
        <v>270245</v>
      </c>
      <c r="F8" s="21">
        <v>267179</v>
      </c>
      <c r="G8" s="21">
        <v>225094</v>
      </c>
    </row>
    <row r="9" spans="2:11" ht="15" customHeight="1" x14ac:dyDescent="0.3">
      <c r="B9" s="18" t="s">
        <v>130</v>
      </c>
      <c r="C9" s="52" t="s">
        <v>129</v>
      </c>
      <c r="D9" s="104">
        <v>1621</v>
      </c>
      <c r="E9" s="21">
        <v>1780</v>
      </c>
      <c r="F9" s="21">
        <v>1258</v>
      </c>
      <c r="G9" s="21">
        <v>1519</v>
      </c>
    </row>
    <row r="10" spans="2:11" ht="15" customHeight="1" x14ac:dyDescent="0.3">
      <c r="B10" s="18" t="s">
        <v>131</v>
      </c>
      <c r="C10" s="52" t="s">
        <v>129</v>
      </c>
      <c r="D10" s="422">
        <v>59194</v>
      </c>
      <c r="E10" s="47" t="s">
        <v>87</v>
      </c>
      <c r="F10" s="47" t="s">
        <v>87</v>
      </c>
      <c r="G10" s="47" t="s">
        <v>87</v>
      </c>
    </row>
    <row r="11" spans="2:11" ht="15" customHeight="1" thickBot="1" x14ac:dyDescent="0.35">
      <c r="B11" s="48" t="s">
        <v>62</v>
      </c>
      <c r="C11" s="49" t="s">
        <v>132</v>
      </c>
      <c r="D11" s="122">
        <f>+SUM(D8:D10)</f>
        <v>296543</v>
      </c>
      <c r="E11" s="51">
        <f>+E8+E9</f>
        <v>272025</v>
      </c>
      <c r="F11" s="51">
        <f>+F8+F9</f>
        <v>268437</v>
      </c>
      <c r="G11" s="51">
        <f>+G8+G9</f>
        <v>226613</v>
      </c>
      <c r="I11" s="128"/>
      <c r="J11" s="128"/>
      <c r="K11" s="413"/>
    </row>
    <row r="12" spans="2:11" ht="15" customHeight="1" x14ac:dyDescent="0.3">
      <c r="B12" s="53" t="s">
        <v>63</v>
      </c>
      <c r="C12" s="54"/>
      <c r="D12" s="103"/>
      <c r="E12" s="61"/>
      <c r="F12" s="61"/>
      <c r="G12" s="61"/>
      <c r="K12" s="414"/>
    </row>
    <row r="13" spans="2:11" ht="15" customHeight="1" x14ac:dyDescent="0.3">
      <c r="B13" s="18" t="s">
        <v>128</v>
      </c>
      <c r="C13" s="52" t="s">
        <v>129</v>
      </c>
      <c r="D13" s="104">
        <v>235821</v>
      </c>
      <c r="E13" s="21">
        <v>252446</v>
      </c>
      <c r="F13" s="21">
        <v>326995</v>
      </c>
      <c r="G13" s="21">
        <v>328080</v>
      </c>
      <c r="I13" s="128"/>
    </row>
    <row r="14" spans="2:11" ht="15" customHeight="1" x14ac:dyDescent="0.3">
      <c r="B14" s="18" t="s">
        <v>130</v>
      </c>
      <c r="C14" s="52" t="s">
        <v>129</v>
      </c>
      <c r="D14" s="104">
        <v>846.3</v>
      </c>
      <c r="E14" s="21">
        <v>307</v>
      </c>
      <c r="F14" s="21">
        <v>370</v>
      </c>
      <c r="G14" s="21">
        <v>601</v>
      </c>
    </row>
    <row r="15" spans="2:11" ht="15" customHeight="1" x14ac:dyDescent="0.3">
      <c r="B15" s="18" t="s">
        <v>131</v>
      </c>
      <c r="C15" s="52" t="s">
        <v>129</v>
      </c>
      <c r="D15" s="422">
        <v>44431</v>
      </c>
      <c r="E15" s="47" t="s">
        <v>87</v>
      </c>
      <c r="F15" s="47" t="s">
        <v>87</v>
      </c>
      <c r="G15" s="47" t="s">
        <v>87</v>
      </c>
    </row>
    <row r="16" spans="2:11" ht="15" customHeight="1" thickBot="1" x14ac:dyDescent="0.35">
      <c r="B16" s="56" t="s">
        <v>69</v>
      </c>
      <c r="C16" s="49" t="s">
        <v>132</v>
      </c>
      <c r="D16" s="58">
        <f>SUM(D13:D15)</f>
        <v>281098.3</v>
      </c>
      <c r="E16" s="59">
        <f>+E13+E14</f>
        <v>252753</v>
      </c>
      <c r="F16" s="59">
        <v>327365</v>
      </c>
      <c r="G16" s="59">
        <v>328681</v>
      </c>
      <c r="I16" s="128"/>
      <c r="J16" s="411"/>
    </row>
    <row r="17" spans="2:10" ht="15" customHeight="1" x14ac:dyDescent="0.3">
      <c r="B17" s="16" t="s">
        <v>70</v>
      </c>
      <c r="C17" s="54"/>
      <c r="D17" s="104"/>
      <c r="E17" s="62"/>
      <c r="F17" s="62"/>
      <c r="G17" s="62"/>
    </row>
    <row r="18" spans="2:10" ht="15" customHeight="1" x14ac:dyDescent="0.3">
      <c r="B18" s="18" t="s">
        <v>128</v>
      </c>
      <c r="C18" s="52" t="s">
        <v>129</v>
      </c>
      <c r="D18" s="104">
        <v>159501</v>
      </c>
      <c r="E18" s="21">
        <v>169759</v>
      </c>
      <c r="F18" s="21">
        <v>182383</v>
      </c>
      <c r="G18" s="21">
        <v>204713</v>
      </c>
    </row>
    <row r="19" spans="2:10" ht="15" customHeight="1" x14ac:dyDescent="0.3">
      <c r="B19" s="18" t="s">
        <v>130</v>
      </c>
      <c r="C19" s="52" t="s">
        <v>129</v>
      </c>
      <c r="D19" s="104">
        <v>855</v>
      </c>
      <c r="E19" s="21">
        <v>1371</v>
      </c>
      <c r="F19" s="21">
        <v>1610</v>
      </c>
      <c r="G19" s="21">
        <v>1681</v>
      </c>
    </row>
    <row r="20" spans="2:10" ht="15" customHeight="1" x14ac:dyDescent="0.3">
      <c r="B20" s="18" t="s">
        <v>131</v>
      </c>
      <c r="C20" s="52" t="s">
        <v>129</v>
      </c>
      <c r="D20" s="422">
        <v>26289</v>
      </c>
      <c r="E20" s="47" t="s">
        <v>87</v>
      </c>
      <c r="F20" s="47" t="s">
        <v>87</v>
      </c>
      <c r="G20" s="47" t="s">
        <v>87</v>
      </c>
    </row>
    <row r="21" spans="2:10" ht="15" customHeight="1" thickBot="1" x14ac:dyDescent="0.35">
      <c r="B21" s="56" t="s">
        <v>71</v>
      </c>
      <c r="C21" s="116" t="s">
        <v>132</v>
      </c>
      <c r="D21" s="58">
        <f>SUM(D18:D20)</f>
        <v>186645</v>
      </c>
      <c r="E21" s="59">
        <f>+E18+E19</f>
        <v>171130</v>
      </c>
      <c r="F21" s="59">
        <f>+F18+F19</f>
        <v>183993</v>
      </c>
      <c r="G21" s="59">
        <f>+G18+G19</f>
        <v>206394</v>
      </c>
    </row>
    <row r="22" spans="2:10" s="211" customFormat="1" ht="15" customHeight="1" x14ac:dyDescent="0.3">
      <c r="B22" s="34" t="s">
        <v>133</v>
      </c>
      <c r="C22" s="115"/>
      <c r="D22" s="113"/>
      <c r="E22" s="113"/>
      <c r="F22" s="114"/>
      <c r="G22" s="114"/>
    </row>
    <row r="23" spans="2:10" ht="15" customHeight="1" x14ac:dyDescent="0.3">
      <c r="B23" s="278" t="s">
        <v>134</v>
      </c>
      <c r="C23" s="273" t="s">
        <v>135</v>
      </c>
      <c r="D23" s="114">
        <f>+D8+D13+D18</f>
        <v>631050</v>
      </c>
      <c r="E23" s="114">
        <f t="shared" ref="E23:G24" si="0">+E8+E13+E18</f>
        <v>692450</v>
      </c>
      <c r="F23" s="114">
        <f t="shared" si="0"/>
        <v>776557</v>
      </c>
      <c r="G23" s="114">
        <f t="shared" si="0"/>
        <v>757887</v>
      </c>
      <c r="I23" s="128"/>
    </row>
    <row r="24" spans="2:10" ht="15" customHeight="1" x14ac:dyDescent="0.3">
      <c r="B24" s="278" t="s">
        <v>136</v>
      </c>
      <c r="C24" s="273" t="s">
        <v>135</v>
      </c>
      <c r="D24" s="114">
        <f>+D9+D14+D19</f>
        <v>3322.3</v>
      </c>
      <c r="E24" s="114">
        <f t="shared" si="0"/>
        <v>3458</v>
      </c>
      <c r="F24" s="114">
        <f t="shared" si="0"/>
        <v>3238</v>
      </c>
      <c r="G24" s="114">
        <f t="shared" si="0"/>
        <v>3801</v>
      </c>
    </row>
    <row r="25" spans="2:10" ht="15" customHeight="1" x14ac:dyDescent="0.3">
      <c r="B25" s="278" t="s">
        <v>137</v>
      </c>
      <c r="C25" s="273" t="s">
        <v>135</v>
      </c>
      <c r="D25" s="114">
        <f>+D10+D15+D20</f>
        <v>129914</v>
      </c>
      <c r="E25" s="114">
        <v>0</v>
      </c>
      <c r="F25" s="114">
        <v>0</v>
      </c>
      <c r="G25" s="114">
        <v>0</v>
      </c>
    </row>
    <row r="26" spans="2:10" ht="31.5" customHeight="1" x14ac:dyDescent="0.3">
      <c r="B26" s="446" t="s">
        <v>138</v>
      </c>
      <c r="C26" s="446"/>
      <c r="D26" s="446"/>
      <c r="E26" s="446"/>
      <c r="F26" s="446"/>
      <c r="G26" s="446"/>
    </row>
    <row r="27" spans="2:10" ht="33" customHeight="1" x14ac:dyDescent="0.3">
      <c r="B27" s="447" t="s">
        <v>139</v>
      </c>
      <c r="C27" s="447"/>
      <c r="D27" s="447"/>
      <c r="E27" s="447"/>
      <c r="F27" s="447"/>
      <c r="G27" s="447"/>
    </row>
    <row r="28" spans="2:10" ht="15" customHeight="1" x14ac:dyDescent="0.3">
      <c r="B28" s="111"/>
    </row>
    <row r="29" spans="2:10" ht="20.100000000000001" customHeight="1" x14ac:dyDescent="0.3">
      <c r="B29" s="10" t="s">
        <v>140</v>
      </c>
    </row>
    <row r="30" spans="2:10" ht="15" customHeight="1" x14ac:dyDescent="0.3">
      <c r="B30" s="31"/>
      <c r="C30" s="32" t="s">
        <v>54</v>
      </c>
      <c r="D30" s="32">
        <v>2025</v>
      </c>
      <c r="E30" s="32">
        <v>2024</v>
      </c>
      <c r="F30" s="32">
        <v>2023</v>
      </c>
      <c r="G30" s="32">
        <v>2022</v>
      </c>
    </row>
    <row r="31" spans="2:10" ht="15" customHeight="1" x14ac:dyDescent="0.3">
      <c r="B31" s="16" t="s">
        <v>57</v>
      </c>
      <c r="C31" s="63"/>
      <c r="D31" s="104"/>
      <c r="E31" s="21"/>
      <c r="F31" s="21"/>
      <c r="G31" s="21"/>
    </row>
    <row r="32" spans="2:10" ht="15" customHeight="1" x14ac:dyDescent="0.3">
      <c r="B32" s="18" t="s">
        <v>141</v>
      </c>
      <c r="C32" s="63" t="s">
        <v>142</v>
      </c>
      <c r="D32" s="104">
        <v>171.59700000000001</v>
      </c>
      <c r="E32" s="21">
        <v>90</v>
      </c>
      <c r="F32" s="21">
        <f>24+1041</f>
        <v>1065</v>
      </c>
      <c r="G32" s="21">
        <f>62+1060</f>
        <v>1122</v>
      </c>
      <c r="I32" s="128"/>
      <c r="J32" s="388"/>
    </row>
    <row r="33" spans="2:10" ht="15" customHeight="1" thickBot="1" x14ac:dyDescent="0.35">
      <c r="B33" s="303" t="s">
        <v>143</v>
      </c>
      <c r="C33" s="250" t="s">
        <v>142</v>
      </c>
      <c r="D33" s="251">
        <v>140.88</v>
      </c>
      <c r="E33" s="252">
        <v>159</v>
      </c>
      <c r="F33" s="252">
        <f>180+35+11+2+177</f>
        <v>405</v>
      </c>
      <c r="G33" s="252">
        <f>123+164+183</f>
        <v>470</v>
      </c>
    </row>
    <row r="34" spans="2:10" ht="15" customHeight="1" x14ac:dyDescent="0.3">
      <c r="B34" s="16" t="s">
        <v>63</v>
      </c>
      <c r="C34" s="248"/>
      <c r="D34" s="104"/>
      <c r="E34" s="62"/>
      <c r="F34" s="62"/>
      <c r="G34" s="62"/>
      <c r="I34" s="128"/>
      <c r="J34" s="388"/>
    </row>
    <row r="35" spans="2:10" ht="15" customHeight="1" x14ac:dyDescent="0.3">
      <c r="B35" s="18" t="s">
        <v>141</v>
      </c>
      <c r="C35" s="63" t="s">
        <v>142</v>
      </c>
      <c r="D35" s="104">
        <v>31863</v>
      </c>
      <c r="E35" s="21">
        <v>29643</v>
      </c>
      <c r="F35" s="21" t="s">
        <v>87</v>
      </c>
      <c r="G35" s="21" t="s">
        <v>87</v>
      </c>
    </row>
    <row r="36" spans="2:10" s="211" customFormat="1" ht="15" customHeight="1" thickBot="1" x14ac:dyDescent="0.35">
      <c r="B36" s="303" t="s">
        <v>143</v>
      </c>
      <c r="C36" s="250" t="s">
        <v>142</v>
      </c>
      <c r="D36" s="251">
        <v>62473</v>
      </c>
      <c r="E36" s="252">
        <v>42677</v>
      </c>
      <c r="F36" s="252" t="s">
        <v>87</v>
      </c>
      <c r="G36" s="252" t="s">
        <v>87</v>
      </c>
    </row>
    <row r="37" spans="2:10" ht="15" customHeight="1" x14ac:dyDescent="0.3">
      <c r="B37" s="249" t="s">
        <v>70</v>
      </c>
      <c r="C37" s="248"/>
      <c r="D37" s="104"/>
      <c r="E37" s="62"/>
      <c r="F37" s="62"/>
      <c r="G37" s="62"/>
    </row>
    <row r="38" spans="2:10" ht="15" customHeight="1" x14ac:dyDescent="0.3">
      <c r="B38" s="18" t="s">
        <v>141</v>
      </c>
      <c r="C38" s="63" t="s">
        <v>142</v>
      </c>
      <c r="D38" s="104">
        <v>12745</v>
      </c>
      <c r="E38" s="21">
        <v>11857</v>
      </c>
      <c r="F38" s="21" t="s">
        <v>87</v>
      </c>
      <c r="G38" s="21" t="s">
        <v>87</v>
      </c>
    </row>
    <row r="39" spans="2:10" ht="15" customHeight="1" thickBot="1" x14ac:dyDescent="0.35">
      <c r="B39" s="303" t="s">
        <v>143</v>
      </c>
      <c r="C39" s="250" t="s">
        <v>142</v>
      </c>
      <c r="D39" s="251">
        <v>24989</v>
      </c>
      <c r="E39" s="252">
        <v>17071</v>
      </c>
      <c r="F39" s="252" t="s">
        <v>87</v>
      </c>
      <c r="G39" s="252" t="s">
        <v>87</v>
      </c>
    </row>
    <row r="40" spans="2:10" ht="15" customHeight="1" x14ac:dyDescent="0.3">
      <c r="B40" s="34" t="s">
        <v>72</v>
      </c>
      <c r="C40" s="35" t="s">
        <v>142</v>
      </c>
      <c r="D40" s="36">
        <f>SUM(D32:D39)</f>
        <v>132382.47700000001</v>
      </c>
      <c r="E40" s="253">
        <f>SUM(E32:E39)</f>
        <v>101497</v>
      </c>
      <c r="F40" s="253">
        <f>SUM(F32:F33)</f>
        <v>1470</v>
      </c>
      <c r="G40" s="253">
        <f>SUM(G32:G33)</f>
        <v>1592</v>
      </c>
    </row>
    <row r="41" spans="2:10" s="211" customFormat="1" ht="30" customHeight="1" x14ac:dyDescent="0.3">
      <c r="B41" s="448" t="s">
        <v>144</v>
      </c>
      <c r="C41" s="448"/>
      <c r="D41" s="448"/>
      <c r="E41" s="448"/>
      <c r="F41" s="448"/>
      <c r="G41" s="448"/>
    </row>
    <row r="43" spans="2:10" ht="20.100000000000001" customHeight="1" x14ac:dyDescent="0.3">
      <c r="B43" s="10" t="s">
        <v>145</v>
      </c>
    </row>
    <row r="44" spans="2:10" ht="15" customHeight="1" x14ac:dyDescent="0.3">
      <c r="B44" s="31"/>
      <c r="C44" s="32" t="s">
        <v>54</v>
      </c>
      <c r="D44" s="32">
        <v>2025</v>
      </c>
      <c r="E44" s="32">
        <v>2024</v>
      </c>
      <c r="F44" s="32">
        <v>2023</v>
      </c>
      <c r="G44" s="32">
        <v>2022</v>
      </c>
    </row>
    <row r="45" spans="2:10" ht="15" customHeight="1" x14ac:dyDescent="0.3">
      <c r="B45" s="17" t="s">
        <v>57</v>
      </c>
      <c r="C45" s="63" t="s">
        <v>142</v>
      </c>
      <c r="D45" s="104">
        <v>39.299999999999997</v>
      </c>
      <c r="E45" s="21">
        <v>53</v>
      </c>
      <c r="F45" s="21">
        <f>3+12+2</f>
        <v>17</v>
      </c>
      <c r="G45" s="21">
        <f>53+3+3</f>
        <v>59</v>
      </c>
    </row>
    <row r="46" spans="2:10" ht="15" customHeight="1" x14ac:dyDescent="0.3">
      <c r="B46" s="17" t="s">
        <v>63</v>
      </c>
      <c r="C46" s="248" t="s">
        <v>142</v>
      </c>
      <c r="D46" s="104">
        <v>69838</v>
      </c>
      <c r="E46" s="21">
        <v>63402</v>
      </c>
      <c r="F46" s="21" t="s">
        <v>87</v>
      </c>
      <c r="G46" s="21" t="s">
        <v>87</v>
      </c>
    </row>
    <row r="47" spans="2:10" ht="15" customHeight="1" x14ac:dyDescent="0.3">
      <c r="B47" s="17" t="s">
        <v>70</v>
      </c>
      <c r="C47" s="248" t="s">
        <v>142</v>
      </c>
      <c r="D47" s="104">
        <v>27935</v>
      </c>
      <c r="E47" s="21">
        <v>25360</v>
      </c>
      <c r="F47" s="21" t="s">
        <v>87</v>
      </c>
      <c r="G47" s="21" t="s">
        <v>87</v>
      </c>
    </row>
    <row r="48" spans="2:10" ht="15" customHeight="1" x14ac:dyDescent="0.3">
      <c r="B48" s="34" t="s">
        <v>72</v>
      </c>
      <c r="C48" s="35" t="s">
        <v>142</v>
      </c>
      <c r="D48" s="36">
        <f>SUM(D45:D47)</f>
        <v>97812.3</v>
      </c>
      <c r="E48" s="30">
        <f>SUM(E45:E47)</f>
        <v>88815</v>
      </c>
      <c r="F48" s="30">
        <v>17</v>
      </c>
      <c r="G48" s="30">
        <v>59</v>
      </c>
      <c r="I48" s="411"/>
    </row>
    <row r="49" spans="2:7" ht="30" customHeight="1" x14ac:dyDescent="0.3">
      <c r="B49" s="448" t="s">
        <v>146</v>
      </c>
      <c r="C49" s="448"/>
      <c r="D49" s="448"/>
      <c r="E49" s="448"/>
      <c r="F49" s="448"/>
      <c r="G49" s="448"/>
    </row>
    <row r="95" ht="20.100000000000001" customHeight="1" x14ac:dyDescent="0.3"/>
  </sheetData>
  <sheetProtection algorithmName="SHA-512" hashValue="Yy+xrlA6b0TM1Z0QTKN2GGpzVl+vKLWfu2Re8zzCEYOWgsj3FbxA3UtdN8qLiF9O4tR1mhKpRplRWPKRTVWWuA==" saltValue="LKBVpz7W6WDImMan0C6AWg==" spinCount="100000" sheet="1" objects="1" scenarios="1"/>
  <mergeCells count="4">
    <mergeCell ref="B26:G26"/>
    <mergeCell ref="B27:G27"/>
    <mergeCell ref="B41:G41"/>
    <mergeCell ref="B49:G49"/>
  </mergeCells>
  <hyperlinks>
    <hyperlink ref="B3" location="CONTENTS!Print_Area" display="Back to Contents" xr:uid="{DB38D671-903C-4942-9B8B-50B2D114DF90}"/>
  </hyperlinks>
  <pageMargins left="0.70866141732283472" right="0.70866141732283472" top="0.74803149606299213" bottom="0.74803149606299213" header="0.31496062992125984" footer="0.31496062992125984"/>
  <pageSetup paperSize="9" scale="61" orientation="landscape" r:id="rId1"/>
  <headerFooter scaleWithDoc="0" alignWithMargins="0">
    <oddHeader>&amp;C&amp;G</oddHead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1285D-A3BF-4969-9F02-B2223BB42DCF}">
  <sheetPr>
    <tabColor theme="7" tint="0.749992370372631"/>
    <pageSetUpPr autoPageBreaks="0"/>
  </sheetPr>
  <dimension ref="A1:N70"/>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4" width="11.6640625" style="1" customWidth="1"/>
    <col min="15" max="16384" width="13.5546875" style="1"/>
  </cols>
  <sheetData>
    <row r="1" spans="2:7" ht="12" customHeight="1" x14ac:dyDescent="0.3"/>
    <row r="2" spans="2:7" s="9" customFormat="1" ht="33.75" customHeight="1" x14ac:dyDescent="0.3">
      <c r="B2" s="40" t="s">
        <v>39</v>
      </c>
    </row>
    <row r="3" spans="2:7" s="9" customFormat="1" ht="22.5" customHeight="1" x14ac:dyDescent="0.3">
      <c r="B3" s="241" t="s">
        <v>52</v>
      </c>
    </row>
    <row r="4" spans="2:7" ht="11.1" customHeight="1" x14ac:dyDescent="0.3"/>
    <row r="5" spans="2:7" ht="20.100000000000001" customHeight="1" x14ac:dyDescent="0.3">
      <c r="B5" s="108" t="s">
        <v>147</v>
      </c>
    </row>
    <row r="6" spans="2:7" ht="15" customHeight="1" x14ac:dyDescent="0.3">
      <c r="B6" s="31"/>
      <c r="C6" s="32" t="s">
        <v>54</v>
      </c>
      <c r="D6" s="32">
        <v>2025</v>
      </c>
      <c r="E6" s="32">
        <v>2024</v>
      </c>
      <c r="F6" s="32">
        <v>2023</v>
      </c>
      <c r="G6" s="32">
        <v>2022</v>
      </c>
    </row>
    <row r="7" spans="2:7" s="216" customFormat="1" ht="15" customHeight="1" x14ac:dyDescent="0.3">
      <c r="B7" s="304" t="s">
        <v>57</v>
      </c>
      <c r="C7" s="44"/>
      <c r="D7" s="101"/>
      <c r="E7" s="46"/>
      <c r="F7" s="46"/>
      <c r="G7" s="46"/>
    </row>
    <row r="8" spans="2:7" s="216" customFormat="1" ht="15" customHeight="1" x14ac:dyDescent="0.3">
      <c r="B8" s="118" t="s">
        <v>148</v>
      </c>
      <c r="C8" s="19" t="s">
        <v>91</v>
      </c>
      <c r="D8" s="104">
        <v>0</v>
      </c>
      <c r="E8" s="21">
        <v>0</v>
      </c>
      <c r="F8" s="21">
        <v>0</v>
      </c>
      <c r="G8" s="21">
        <v>0</v>
      </c>
    </row>
    <row r="9" spans="2:7" s="216" customFormat="1" ht="15" customHeight="1" x14ac:dyDescent="0.3">
      <c r="B9" s="118" t="s">
        <v>149</v>
      </c>
      <c r="C9" s="19" t="s">
        <v>125</v>
      </c>
      <c r="D9" s="120">
        <v>5.9700000000000003E-2</v>
      </c>
      <c r="E9" s="260">
        <v>9.6799999999999997E-2</v>
      </c>
      <c r="F9" s="260">
        <v>0.246</v>
      </c>
      <c r="G9" s="260">
        <v>7.0000000000000007E-2</v>
      </c>
    </row>
    <row r="10" spans="2:7" s="216" customFormat="1" ht="15" customHeight="1" thickBot="1" x14ac:dyDescent="0.35">
      <c r="B10" s="118" t="s">
        <v>150</v>
      </c>
      <c r="C10" s="19" t="s">
        <v>91</v>
      </c>
      <c r="D10" s="102">
        <v>2</v>
      </c>
      <c r="E10" s="21">
        <v>0</v>
      </c>
      <c r="F10" s="21">
        <v>0</v>
      </c>
      <c r="G10" s="21">
        <v>1</v>
      </c>
    </row>
    <row r="11" spans="2:7" s="216" customFormat="1" ht="15" customHeight="1" x14ac:dyDescent="0.3">
      <c r="B11" s="53" t="s">
        <v>63</v>
      </c>
      <c r="C11" s="54"/>
      <c r="D11" s="103"/>
      <c r="E11" s="61"/>
      <c r="F11" s="61"/>
      <c r="G11" s="61"/>
    </row>
    <row r="12" spans="2:7" s="216" customFormat="1" ht="15" customHeight="1" x14ac:dyDescent="0.3">
      <c r="B12" s="118" t="s">
        <v>148</v>
      </c>
      <c r="C12" s="19" t="s">
        <v>91</v>
      </c>
      <c r="D12" s="104">
        <v>0</v>
      </c>
      <c r="E12" s="21">
        <v>0</v>
      </c>
      <c r="F12" s="21">
        <v>0</v>
      </c>
      <c r="G12" s="21">
        <v>0</v>
      </c>
    </row>
    <row r="13" spans="2:7" s="216" customFormat="1" ht="15" customHeight="1" x14ac:dyDescent="0.3">
      <c r="B13" s="118" t="s">
        <v>149</v>
      </c>
      <c r="C13" s="19" t="s">
        <v>125</v>
      </c>
      <c r="D13" s="120">
        <v>5.8999999999999997E-2</v>
      </c>
      <c r="E13" s="260">
        <v>4.9200000000000001E-2</v>
      </c>
      <c r="F13" s="260">
        <v>0.32</v>
      </c>
      <c r="G13" s="260">
        <v>1.4E-2</v>
      </c>
    </row>
    <row r="14" spans="2:7" s="216" customFormat="1" ht="15" customHeight="1" thickBot="1" x14ac:dyDescent="0.35">
      <c r="B14" s="305" t="s">
        <v>150</v>
      </c>
      <c r="C14" s="205" t="s">
        <v>91</v>
      </c>
      <c r="D14" s="306">
        <v>0</v>
      </c>
      <c r="E14" s="307">
        <v>0</v>
      </c>
      <c r="F14" s="307">
        <v>0</v>
      </c>
      <c r="G14" s="307">
        <v>0</v>
      </c>
    </row>
    <row r="15" spans="2:7" s="216" customFormat="1" ht="15" customHeight="1" x14ac:dyDescent="0.3">
      <c r="B15" s="16" t="s">
        <v>70</v>
      </c>
      <c r="C15" s="52"/>
      <c r="D15" s="104"/>
      <c r="E15" s="62"/>
      <c r="F15" s="62"/>
      <c r="G15" s="62"/>
    </row>
    <row r="16" spans="2:7" s="216" customFormat="1" ht="15" customHeight="1" x14ac:dyDescent="0.3">
      <c r="B16" s="118" t="s">
        <v>148</v>
      </c>
      <c r="C16" s="19" t="s">
        <v>91</v>
      </c>
      <c r="D16" s="104">
        <v>0</v>
      </c>
      <c r="E16" s="21">
        <v>0</v>
      </c>
      <c r="F16" s="21">
        <v>0</v>
      </c>
      <c r="G16" s="21">
        <v>0</v>
      </c>
    </row>
    <row r="17" spans="1:14" s="216" customFormat="1" ht="15" customHeight="1" x14ac:dyDescent="0.3">
      <c r="A17" s="1"/>
      <c r="B17" s="118" t="s">
        <v>149</v>
      </c>
      <c r="C17" s="19" t="s">
        <v>125</v>
      </c>
      <c r="D17" s="121">
        <v>6.7400000000000002E-2</v>
      </c>
      <c r="E17" s="260">
        <v>3.5299999999999998E-2</v>
      </c>
      <c r="F17" s="260">
        <v>0.24099999999999999</v>
      </c>
      <c r="G17" s="260">
        <v>1.7000000000000001E-2</v>
      </c>
      <c r="H17" s="1"/>
      <c r="I17" s="1"/>
      <c r="J17" s="1"/>
      <c r="K17" s="1"/>
      <c r="L17" s="1"/>
      <c r="M17" s="1"/>
      <c r="N17" s="1"/>
    </row>
    <row r="18" spans="1:14" s="216" customFormat="1" ht="15" customHeight="1" thickBot="1" x14ac:dyDescent="0.35">
      <c r="A18" s="1"/>
      <c r="B18" s="119" t="s">
        <v>150</v>
      </c>
      <c r="C18" s="259" t="s">
        <v>91</v>
      </c>
      <c r="D18" s="251">
        <v>1</v>
      </c>
      <c r="E18" s="252">
        <v>0</v>
      </c>
      <c r="F18" s="252">
        <v>0</v>
      </c>
      <c r="G18" s="252">
        <v>0</v>
      </c>
      <c r="H18" s="1"/>
      <c r="I18" s="1"/>
      <c r="J18" s="1"/>
      <c r="K18" s="1"/>
      <c r="L18" s="1"/>
      <c r="M18" s="1"/>
      <c r="N18" s="1"/>
    </row>
    <row r="19" spans="1:14" s="211" customFormat="1" ht="15" customHeight="1" x14ac:dyDescent="0.3">
      <c r="B19" s="279" t="s">
        <v>72</v>
      </c>
      <c r="C19" s="280"/>
      <c r="D19" s="281"/>
      <c r="E19" s="280"/>
      <c r="F19" s="280"/>
      <c r="G19" s="280"/>
    </row>
    <row r="20" spans="1:14" ht="15" customHeight="1" x14ac:dyDescent="0.3">
      <c r="B20" s="282" t="s">
        <v>148</v>
      </c>
      <c r="C20" s="273" t="s">
        <v>91</v>
      </c>
      <c r="D20" s="114">
        <v>0</v>
      </c>
      <c r="E20" s="114">
        <v>0</v>
      </c>
      <c r="F20" s="114">
        <v>0</v>
      </c>
      <c r="G20" s="114">
        <v>0</v>
      </c>
    </row>
    <row r="21" spans="1:14" ht="15" customHeight="1" x14ac:dyDescent="0.3">
      <c r="B21" s="436" t="s">
        <v>151</v>
      </c>
      <c r="C21" s="273" t="s">
        <v>125</v>
      </c>
      <c r="D21" s="283">
        <v>2.7E-2</v>
      </c>
      <c r="E21" s="283">
        <v>6.9599999999999995E-2</v>
      </c>
      <c r="F21" s="283">
        <v>0.26400000000000001</v>
      </c>
      <c r="G21" s="283">
        <v>0.1</v>
      </c>
    </row>
    <row r="22" spans="1:14" ht="15" customHeight="1" thickBot="1" x14ac:dyDescent="0.35">
      <c r="B22" s="284" t="s">
        <v>150</v>
      </c>
      <c r="C22" s="285" t="s">
        <v>91</v>
      </c>
      <c r="D22" s="286">
        <v>3</v>
      </c>
      <c r="E22" s="286">
        <v>0</v>
      </c>
      <c r="F22" s="286">
        <v>0</v>
      </c>
      <c r="G22" s="286">
        <v>1</v>
      </c>
    </row>
    <row r="23" spans="1:14" ht="28.5" customHeight="1" x14ac:dyDescent="0.3">
      <c r="B23" s="449" t="s">
        <v>152</v>
      </c>
      <c r="C23" s="450"/>
      <c r="D23" s="450"/>
      <c r="E23" s="450"/>
      <c r="F23" s="450"/>
      <c r="G23" s="450"/>
    </row>
    <row r="24" spans="1:14" ht="28.5" customHeight="1" x14ac:dyDescent="0.3">
      <c r="B24" s="451" t="s">
        <v>153</v>
      </c>
      <c r="C24" s="448"/>
      <c r="D24" s="448"/>
      <c r="E24" s="448"/>
      <c r="F24" s="448"/>
      <c r="G24" s="448"/>
    </row>
    <row r="26" spans="1:14" ht="15" customHeight="1" x14ac:dyDescent="0.3">
      <c r="B26" s="10" t="s">
        <v>154</v>
      </c>
    </row>
    <row r="27" spans="1:14" ht="15" customHeight="1" x14ac:dyDescent="0.3">
      <c r="B27" s="31"/>
      <c r="C27" s="32" t="s">
        <v>54</v>
      </c>
      <c r="D27" s="32">
        <v>2025</v>
      </c>
      <c r="E27" s="32">
        <v>2024</v>
      </c>
      <c r="F27" s="32">
        <v>2023</v>
      </c>
      <c r="G27" s="32">
        <v>2022</v>
      </c>
    </row>
    <row r="28" spans="1:14" ht="15" customHeight="1" x14ac:dyDescent="0.3">
      <c r="B28" s="123" t="s">
        <v>57</v>
      </c>
      <c r="C28" s="274" t="s">
        <v>91</v>
      </c>
      <c r="D28" s="104">
        <v>0</v>
      </c>
      <c r="E28" s="21">
        <v>0</v>
      </c>
      <c r="F28" s="21">
        <v>0</v>
      </c>
      <c r="G28" s="21">
        <v>0</v>
      </c>
    </row>
    <row r="29" spans="1:14" ht="15" customHeight="1" x14ac:dyDescent="0.3">
      <c r="B29" s="67" t="s">
        <v>63</v>
      </c>
      <c r="C29" s="274" t="s">
        <v>91</v>
      </c>
      <c r="D29" s="104">
        <v>0</v>
      </c>
      <c r="E29" s="21">
        <v>0</v>
      </c>
      <c r="F29" s="21">
        <v>0</v>
      </c>
      <c r="G29" s="21">
        <v>0</v>
      </c>
    </row>
    <row r="30" spans="1:14" ht="15" customHeight="1" x14ac:dyDescent="0.3">
      <c r="B30" s="123" t="s">
        <v>70</v>
      </c>
      <c r="C30" s="274" t="s">
        <v>91</v>
      </c>
      <c r="D30" s="104">
        <v>0</v>
      </c>
      <c r="E30" s="21">
        <v>0</v>
      </c>
      <c r="F30" s="21">
        <v>0</v>
      </c>
      <c r="G30" s="21">
        <v>0</v>
      </c>
    </row>
    <row r="31" spans="1:14" ht="15" customHeight="1" x14ac:dyDescent="0.3">
      <c r="B31" s="26" t="s">
        <v>72</v>
      </c>
      <c r="C31" s="27" t="s">
        <v>91</v>
      </c>
      <c r="D31" s="30">
        <v>0</v>
      </c>
      <c r="E31" s="30">
        <v>0</v>
      </c>
      <c r="F31" s="30">
        <v>0</v>
      </c>
      <c r="G31" s="30">
        <v>0</v>
      </c>
    </row>
    <row r="33" spans="2:7" ht="15" customHeight="1" x14ac:dyDescent="0.3">
      <c r="B33" s="10" t="s">
        <v>155</v>
      </c>
    </row>
    <row r="34" spans="2:7" s="211" customFormat="1" ht="15" customHeight="1" x14ac:dyDescent="0.3">
      <c r="B34" s="31"/>
      <c r="C34" s="32" t="s">
        <v>54</v>
      </c>
      <c r="D34" s="32">
        <v>2025</v>
      </c>
      <c r="E34" s="32">
        <v>2024</v>
      </c>
      <c r="F34" s="32">
        <v>2023</v>
      </c>
      <c r="G34" s="32">
        <v>2022</v>
      </c>
    </row>
    <row r="35" spans="2:7" ht="15" customHeight="1" x14ac:dyDescent="0.3">
      <c r="B35" s="123" t="s">
        <v>57</v>
      </c>
      <c r="C35" s="274" t="s">
        <v>91</v>
      </c>
      <c r="D35" s="101">
        <v>45.5</v>
      </c>
      <c r="E35" s="46">
        <v>85</v>
      </c>
      <c r="F35" s="46">
        <v>34</v>
      </c>
      <c r="G35" s="46" t="s">
        <v>87</v>
      </c>
    </row>
    <row r="36" spans="2:7" ht="15" customHeight="1" x14ac:dyDescent="0.3">
      <c r="B36" s="67" t="s">
        <v>63</v>
      </c>
      <c r="C36" s="274" t="s">
        <v>91</v>
      </c>
      <c r="D36" s="104">
        <v>33.5</v>
      </c>
      <c r="E36" s="62">
        <v>49.5</v>
      </c>
      <c r="F36" s="62">
        <v>15</v>
      </c>
      <c r="G36" s="62" t="s">
        <v>87</v>
      </c>
    </row>
    <row r="37" spans="2:7" ht="15" customHeight="1" x14ac:dyDescent="0.3">
      <c r="B37" s="123" t="s">
        <v>70</v>
      </c>
      <c r="C37" s="274" t="s">
        <v>91</v>
      </c>
      <c r="D37" s="104">
        <v>18.5</v>
      </c>
      <c r="E37" s="62">
        <v>36.5</v>
      </c>
      <c r="F37" s="62">
        <v>8</v>
      </c>
      <c r="G37" s="62" t="s">
        <v>87</v>
      </c>
    </row>
    <row r="38" spans="2:7" ht="15" customHeight="1" x14ac:dyDescent="0.3">
      <c r="B38" s="26" t="s">
        <v>72</v>
      </c>
      <c r="C38" s="27" t="s">
        <v>91</v>
      </c>
      <c r="D38" s="30">
        <f>SUM(D35:D37)</f>
        <v>97.5</v>
      </c>
      <c r="E38" s="30">
        <f>SUM(E35:E37)</f>
        <v>171</v>
      </c>
      <c r="F38" s="30">
        <f>SUM(F35:F37)</f>
        <v>57</v>
      </c>
      <c r="G38" s="30" t="s">
        <v>87</v>
      </c>
    </row>
    <row r="39" spans="2:7" ht="15" customHeight="1" x14ac:dyDescent="0.3">
      <c r="B39" s="211" t="s">
        <v>156</v>
      </c>
      <c r="C39" s="211"/>
      <c r="D39" s="211"/>
      <c r="E39" s="211"/>
      <c r="F39" s="211"/>
      <c r="G39" s="211"/>
    </row>
    <row r="70" ht="20.100000000000001" customHeight="1" x14ac:dyDescent="0.3"/>
  </sheetData>
  <sheetProtection algorithmName="SHA-512" hashValue="LideR06+P+xvvhbfYabZS9HWq7SXeWXv5KI22ZMERyT3EP43qybfP7ljbyR7l5VYrWmArU8cP/cN2Pn8E76a9Q==" saltValue="rhOa+69E+Ka0N6Twa7B2Ww==" spinCount="100000" sheet="1" objects="1" scenarios="1"/>
  <mergeCells count="2">
    <mergeCell ref="B23:G23"/>
    <mergeCell ref="B24:G24"/>
  </mergeCells>
  <hyperlinks>
    <hyperlink ref="B3" location="CONTENTS!Print_Area" display="Back to Contents" xr:uid="{DF0ACFB2-8A73-4105-9831-21B8CA48FE20}"/>
  </hyperlinks>
  <pageMargins left="0.7" right="0.7" top="0.75" bottom="0.75" header="0.3" footer="0.3"/>
  <pageSetup paperSize="9" scale="61"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40688-C353-4254-8961-10656D276763}">
  <sheetPr>
    <tabColor theme="7" tint="0.749992370372631"/>
  </sheetPr>
  <dimension ref="B1:I311"/>
  <sheetViews>
    <sheetView showGridLines="0" zoomScaleNormal="100" workbookViewId="0">
      <pane xSplit="1" ySplit="3" topLeftCell="B4" activePane="bottomRight" state="frozen"/>
      <selection pane="topRight"/>
      <selection pane="bottomLeft"/>
      <selection pane="bottomRight"/>
    </sheetView>
  </sheetViews>
  <sheetFormatPr defaultColWidth="8.6640625" defaultRowHeight="15" customHeight="1" x14ac:dyDescent="0.3"/>
  <cols>
    <col min="1" max="1" width="1.6640625" style="129" customWidth="1"/>
    <col min="2" max="2" width="65.6640625" style="129" customWidth="1"/>
    <col min="3" max="3" width="8.44140625" style="129" customWidth="1"/>
    <col min="4" max="14" width="11.6640625" style="129" customWidth="1"/>
    <col min="15" max="16384" width="8.6640625" style="129"/>
  </cols>
  <sheetData>
    <row r="1" spans="2:7" ht="12" customHeight="1" x14ac:dyDescent="0.3">
      <c r="B1" s="138"/>
      <c r="C1" s="138"/>
      <c r="D1" s="138"/>
      <c r="E1" s="138"/>
      <c r="F1" s="138"/>
      <c r="G1" s="138"/>
    </row>
    <row r="2" spans="2:7" s="130" customFormat="1" ht="33.75" customHeight="1" x14ac:dyDescent="0.3">
      <c r="B2" s="139" t="s">
        <v>40</v>
      </c>
      <c r="C2" s="140"/>
      <c r="D2" s="140"/>
      <c r="E2" s="140"/>
      <c r="F2" s="140"/>
      <c r="G2" s="140"/>
    </row>
    <row r="3" spans="2:7" s="130" customFormat="1" ht="22.5" customHeight="1" x14ac:dyDescent="0.3">
      <c r="B3" s="241" t="s">
        <v>52</v>
      </c>
      <c r="C3" s="140"/>
      <c r="D3" s="140"/>
      <c r="E3" s="140"/>
      <c r="F3" s="140"/>
      <c r="G3" s="140"/>
    </row>
    <row r="4" spans="2:7" ht="11.1" customHeight="1" x14ac:dyDescent="0.3">
      <c r="B4" s="138"/>
      <c r="C4" s="138"/>
      <c r="D4" s="138"/>
      <c r="E4" s="138"/>
      <c r="F4" s="138"/>
      <c r="G4" s="138"/>
    </row>
    <row r="5" spans="2:7" ht="20.100000000000001" customHeight="1" x14ac:dyDescent="0.3">
      <c r="B5" s="141" t="s">
        <v>157</v>
      </c>
      <c r="C5" s="138"/>
      <c r="D5" s="138"/>
      <c r="E5" s="138"/>
      <c r="F5" s="138"/>
      <c r="G5" s="138"/>
    </row>
    <row r="6" spans="2:7" ht="15" customHeight="1" x14ac:dyDescent="0.3">
      <c r="B6" s="142"/>
      <c r="C6" s="143" t="s">
        <v>54</v>
      </c>
      <c r="D6" s="143">
        <v>2025</v>
      </c>
      <c r="E6" s="143">
        <v>2024</v>
      </c>
      <c r="F6" s="143">
        <v>2023</v>
      </c>
      <c r="G6" s="143">
        <v>2022</v>
      </c>
    </row>
    <row r="7" spans="2:7" ht="15" customHeight="1" x14ac:dyDescent="0.3">
      <c r="B7" s="144" t="s">
        <v>57</v>
      </c>
      <c r="C7" s="145"/>
      <c r="D7" s="146"/>
      <c r="E7" s="147"/>
      <c r="F7" s="147"/>
      <c r="G7" s="147"/>
    </row>
    <row r="8" spans="2:7" ht="15" customHeight="1" x14ac:dyDescent="0.3">
      <c r="B8" s="118" t="s">
        <v>158</v>
      </c>
      <c r="C8" s="148" t="s">
        <v>125</v>
      </c>
      <c r="D8" s="149">
        <v>0.92449999999999999</v>
      </c>
      <c r="E8" s="150">
        <v>0.91800000000000004</v>
      </c>
      <c r="F8" s="150">
        <v>0.91900000000000004</v>
      </c>
      <c r="G8" s="150">
        <v>0.92800000000000005</v>
      </c>
    </row>
    <row r="9" spans="2:7" ht="15" customHeight="1" x14ac:dyDescent="0.3">
      <c r="B9" s="118" t="s">
        <v>159</v>
      </c>
      <c r="C9" s="148" t="s">
        <v>125</v>
      </c>
      <c r="D9" s="149">
        <v>6.2899999999999998E-2</v>
      </c>
      <c r="E9" s="150">
        <v>7.1999999999999995E-2</v>
      </c>
      <c r="F9" s="150">
        <v>7.0000000000000007E-2</v>
      </c>
      <c r="G9" s="150">
        <v>7.1999999999999995E-2</v>
      </c>
    </row>
    <row r="10" spans="2:7" ht="15" customHeight="1" x14ac:dyDescent="0.3">
      <c r="B10" s="118" t="s">
        <v>160</v>
      </c>
      <c r="C10" s="148" t="s">
        <v>125</v>
      </c>
      <c r="D10" s="149">
        <v>1.2E-2</v>
      </c>
      <c r="E10" s="150">
        <v>9.8684210526315784E-3</v>
      </c>
      <c r="F10" s="150">
        <v>1.0999999999999999E-2</v>
      </c>
      <c r="G10" s="150" t="s">
        <v>87</v>
      </c>
    </row>
    <row r="11" spans="2:7" ht="15" customHeight="1" thickBot="1" x14ac:dyDescent="0.35">
      <c r="B11" s="151" t="s">
        <v>161</v>
      </c>
      <c r="C11" s="152" t="s">
        <v>91</v>
      </c>
      <c r="D11" s="153">
        <v>318</v>
      </c>
      <c r="E11" s="154">
        <v>304</v>
      </c>
      <c r="F11" s="154">
        <v>285</v>
      </c>
      <c r="G11" s="154">
        <v>251</v>
      </c>
    </row>
    <row r="12" spans="2:7" ht="15" customHeight="1" x14ac:dyDescent="0.3">
      <c r="B12" s="155" t="s">
        <v>63</v>
      </c>
      <c r="C12" s="156"/>
      <c r="D12" s="157"/>
      <c r="E12" s="158"/>
      <c r="F12" s="158"/>
      <c r="G12" s="158"/>
    </row>
    <row r="13" spans="2:7" ht="15" customHeight="1" x14ac:dyDescent="0.3">
      <c r="B13" s="118" t="s">
        <v>158</v>
      </c>
      <c r="C13" s="148" t="s">
        <v>125</v>
      </c>
      <c r="D13" s="159">
        <v>0.95920000000000005</v>
      </c>
      <c r="E13" s="260">
        <v>0.96799999999999997</v>
      </c>
      <c r="F13" s="260">
        <v>0.93</v>
      </c>
      <c r="G13" s="150">
        <v>0.967741935483871</v>
      </c>
    </row>
    <row r="14" spans="2:7" ht="15" customHeight="1" x14ac:dyDescent="0.3">
      <c r="B14" s="118" t="s">
        <v>159</v>
      </c>
      <c r="C14" s="148" t="s">
        <v>125</v>
      </c>
      <c r="D14" s="149">
        <v>4.0800000000000003E-2</v>
      </c>
      <c r="E14" s="150">
        <v>3.2000000000000001E-2</v>
      </c>
      <c r="F14" s="150">
        <v>5.1999999999999998E-2</v>
      </c>
      <c r="G14" s="150">
        <v>3.2258064516129031E-2</v>
      </c>
    </row>
    <row r="15" spans="2:7" ht="15" customHeight="1" x14ac:dyDescent="0.3">
      <c r="B15" s="118" t="s">
        <v>160</v>
      </c>
      <c r="C15" s="148" t="s">
        <v>125</v>
      </c>
      <c r="D15" s="149">
        <v>0</v>
      </c>
      <c r="E15" s="150">
        <v>0</v>
      </c>
      <c r="F15" s="150">
        <v>1.7999999999999999E-2</v>
      </c>
      <c r="G15" s="150" t="s">
        <v>87</v>
      </c>
    </row>
    <row r="16" spans="2:7" ht="15" customHeight="1" thickBot="1" x14ac:dyDescent="0.35">
      <c r="B16" s="151" t="s">
        <v>162</v>
      </c>
      <c r="C16" s="152" t="s">
        <v>91</v>
      </c>
      <c r="D16" s="153">
        <v>147</v>
      </c>
      <c r="E16" s="154">
        <v>126</v>
      </c>
      <c r="F16" s="154">
        <v>114</v>
      </c>
      <c r="G16" s="154">
        <v>93</v>
      </c>
    </row>
    <row r="17" spans="2:7" ht="15" customHeight="1" x14ac:dyDescent="0.3">
      <c r="B17" s="155" t="s">
        <v>70</v>
      </c>
      <c r="C17" s="160"/>
      <c r="D17" s="161"/>
      <c r="E17" s="162"/>
      <c r="F17" s="162"/>
      <c r="G17" s="162"/>
    </row>
    <row r="18" spans="2:7" ht="15" customHeight="1" x14ac:dyDescent="0.3">
      <c r="B18" s="118" t="s">
        <v>158</v>
      </c>
      <c r="C18" s="148" t="s">
        <v>125</v>
      </c>
      <c r="D18" s="159">
        <v>0.96630000000000005</v>
      </c>
      <c r="E18" s="150">
        <v>0.97701149425287359</v>
      </c>
      <c r="F18" s="150">
        <v>0.93700000000000006</v>
      </c>
      <c r="G18" s="150">
        <v>0.91549999999999998</v>
      </c>
    </row>
    <row r="19" spans="2:7" ht="15" customHeight="1" x14ac:dyDescent="0.3">
      <c r="B19" s="118" t="s">
        <v>159</v>
      </c>
      <c r="C19" s="148" t="s">
        <v>125</v>
      </c>
      <c r="D19" s="159">
        <v>3.4000000000000002E-2</v>
      </c>
      <c r="E19" s="150">
        <v>2.2988505747126436E-2</v>
      </c>
      <c r="F19" s="150">
        <v>6.3E-2</v>
      </c>
      <c r="G19" s="150">
        <v>8.5000000000000006E-2</v>
      </c>
    </row>
    <row r="20" spans="2:7" ht="15" customHeight="1" x14ac:dyDescent="0.3">
      <c r="B20" s="118" t="s">
        <v>160</v>
      </c>
      <c r="C20" s="148" t="s">
        <v>125</v>
      </c>
      <c r="D20" s="159">
        <v>0</v>
      </c>
      <c r="E20" s="150">
        <v>0</v>
      </c>
      <c r="F20" s="150">
        <v>0</v>
      </c>
      <c r="G20" s="150" t="s">
        <v>87</v>
      </c>
    </row>
    <row r="21" spans="2:7" ht="15" customHeight="1" thickBot="1" x14ac:dyDescent="0.35">
      <c r="B21" s="151" t="s">
        <v>163</v>
      </c>
      <c r="C21" s="163" t="s">
        <v>91</v>
      </c>
      <c r="D21" s="164">
        <v>89</v>
      </c>
      <c r="E21" s="154">
        <v>87</v>
      </c>
      <c r="F21" s="154">
        <v>79</v>
      </c>
      <c r="G21" s="154">
        <v>71</v>
      </c>
    </row>
    <row r="22" spans="2:7" ht="15" customHeight="1" x14ac:dyDescent="0.3">
      <c r="B22" s="155" t="s">
        <v>164</v>
      </c>
      <c r="C22" s="160"/>
      <c r="D22" s="161"/>
      <c r="E22" s="162"/>
      <c r="F22" s="162"/>
      <c r="G22" s="162"/>
    </row>
    <row r="23" spans="2:7" s="262" customFormat="1" ht="15" customHeight="1" x14ac:dyDescent="0.3">
      <c r="B23" s="118" t="s">
        <v>158</v>
      </c>
      <c r="C23" s="148" t="s">
        <v>125</v>
      </c>
      <c r="D23" s="159">
        <v>0.96299999999999997</v>
      </c>
      <c r="E23" s="150" t="s">
        <v>87</v>
      </c>
      <c r="F23" s="150" t="s">
        <v>87</v>
      </c>
      <c r="G23" s="150" t="s">
        <v>87</v>
      </c>
    </row>
    <row r="24" spans="2:7" ht="15" customHeight="1" x14ac:dyDescent="0.3">
      <c r="B24" s="118" t="s">
        <v>159</v>
      </c>
      <c r="C24" s="148" t="s">
        <v>125</v>
      </c>
      <c r="D24" s="159">
        <v>2.9899999999999999E-2</v>
      </c>
      <c r="E24" s="150" t="s">
        <v>87</v>
      </c>
      <c r="F24" s="150" t="s">
        <v>87</v>
      </c>
      <c r="G24" s="150" t="s">
        <v>87</v>
      </c>
    </row>
    <row r="25" spans="2:7" ht="15" customHeight="1" x14ac:dyDescent="0.3">
      <c r="B25" s="118" t="s">
        <v>160</v>
      </c>
      <c r="C25" s="148" t="s">
        <v>125</v>
      </c>
      <c r="D25" s="159">
        <v>7.1000000000000004E-3</v>
      </c>
      <c r="E25" s="150" t="s">
        <v>87</v>
      </c>
      <c r="F25" s="150" t="s">
        <v>87</v>
      </c>
      <c r="G25" s="150" t="s">
        <v>87</v>
      </c>
    </row>
    <row r="26" spans="2:7" ht="15" customHeight="1" x14ac:dyDescent="0.3">
      <c r="B26" s="151" t="s">
        <v>165</v>
      </c>
      <c r="C26" s="163" t="s">
        <v>91</v>
      </c>
      <c r="D26" s="164">
        <v>703</v>
      </c>
      <c r="E26" s="154">
        <v>0</v>
      </c>
      <c r="F26" s="154">
        <v>0</v>
      </c>
      <c r="G26" s="154">
        <v>0</v>
      </c>
    </row>
    <row r="27" spans="2:7" ht="15" customHeight="1" x14ac:dyDescent="0.3">
      <c r="B27" s="433" t="s">
        <v>72</v>
      </c>
      <c r="C27" s="432" t="s">
        <v>91</v>
      </c>
      <c r="D27" s="168">
        <f>D26+D16+D11+D21</f>
        <v>1257</v>
      </c>
      <c r="E27" s="168">
        <f>E21+E16+E11</f>
        <v>517</v>
      </c>
      <c r="F27" s="168">
        <f>+F11+F16+F21</f>
        <v>478</v>
      </c>
      <c r="G27" s="169">
        <f>+G11+G16+G21</f>
        <v>415</v>
      </c>
    </row>
    <row r="28" spans="2:7" ht="15" customHeight="1" x14ac:dyDescent="0.3">
      <c r="B28" s="350" t="s">
        <v>166</v>
      </c>
      <c r="C28" s="350"/>
      <c r="D28" s="350"/>
      <c r="E28" s="138"/>
      <c r="F28" s="138"/>
      <c r="G28" s="138"/>
    </row>
    <row r="29" spans="2:7" ht="15" customHeight="1" x14ac:dyDescent="0.3">
      <c r="B29" s="138"/>
      <c r="C29" s="138"/>
      <c r="D29" s="138"/>
      <c r="E29" s="138"/>
      <c r="F29" s="138"/>
      <c r="G29" s="138"/>
    </row>
    <row r="30" spans="2:7" ht="20.100000000000001" customHeight="1" x14ac:dyDescent="0.3">
      <c r="B30" s="141" t="s">
        <v>167</v>
      </c>
      <c r="C30" s="138"/>
      <c r="D30" s="138"/>
      <c r="E30" s="138"/>
      <c r="F30" s="138"/>
      <c r="G30" s="138"/>
    </row>
    <row r="31" spans="2:7" ht="15" customHeight="1" x14ac:dyDescent="0.3">
      <c r="B31" s="142"/>
      <c r="C31" s="143" t="s">
        <v>54</v>
      </c>
      <c r="D31" s="143">
        <v>2025</v>
      </c>
      <c r="E31" s="143">
        <v>2024</v>
      </c>
      <c r="F31" s="143">
        <v>2023</v>
      </c>
      <c r="G31" s="143">
        <v>2022</v>
      </c>
    </row>
    <row r="32" spans="2:7" ht="15" customHeight="1" x14ac:dyDescent="0.3">
      <c r="B32" s="144" t="s">
        <v>57</v>
      </c>
      <c r="C32" s="145"/>
      <c r="D32" s="146"/>
      <c r="E32" s="171"/>
      <c r="F32" s="171"/>
      <c r="G32" s="171"/>
    </row>
    <row r="33" spans="2:7" ht="15" customHeight="1" x14ac:dyDescent="0.3">
      <c r="B33" s="118" t="s">
        <v>168</v>
      </c>
      <c r="C33" s="148" t="s">
        <v>125</v>
      </c>
      <c r="D33" s="149">
        <v>0.72009999999999996</v>
      </c>
      <c r="E33" s="71">
        <v>0.71</v>
      </c>
      <c r="F33" s="71">
        <v>0.72299999999999998</v>
      </c>
      <c r="G33" s="71">
        <v>0.79</v>
      </c>
    </row>
    <row r="34" spans="2:7" ht="15" customHeight="1" x14ac:dyDescent="0.3">
      <c r="B34" s="118" t="s">
        <v>169</v>
      </c>
      <c r="C34" s="148" t="s">
        <v>125</v>
      </c>
      <c r="D34" s="149">
        <v>0.2767</v>
      </c>
      <c r="E34" s="71">
        <v>0.28949999999999998</v>
      </c>
      <c r="F34" s="71">
        <v>0.27700000000000002</v>
      </c>
      <c r="G34" s="71">
        <v>0.21</v>
      </c>
    </row>
    <row r="35" spans="2:7" ht="15" customHeight="1" x14ac:dyDescent="0.3">
      <c r="B35" s="118" t="s">
        <v>170</v>
      </c>
      <c r="C35" s="148" t="s">
        <v>125</v>
      </c>
      <c r="D35" s="149">
        <v>3.0999999999999999E-3</v>
      </c>
      <c r="E35" s="71">
        <v>0</v>
      </c>
      <c r="F35" s="71">
        <v>0</v>
      </c>
      <c r="G35" s="172" t="s">
        <v>87</v>
      </c>
    </row>
    <row r="36" spans="2:7" ht="15" customHeight="1" thickBot="1" x14ac:dyDescent="0.35">
      <c r="B36" s="151" t="s">
        <v>62</v>
      </c>
      <c r="C36" s="173" t="s">
        <v>91</v>
      </c>
      <c r="D36" s="174">
        <v>318</v>
      </c>
      <c r="E36" s="175">
        <v>304</v>
      </c>
      <c r="F36" s="175">
        <f>+F11</f>
        <v>285</v>
      </c>
      <c r="G36" s="175">
        <v>233</v>
      </c>
    </row>
    <row r="37" spans="2:7" ht="15" customHeight="1" x14ac:dyDescent="0.3">
      <c r="B37" s="144" t="s">
        <v>63</v>
      </c>
      <c r="C37" s="156"/>
      <c r="D37" s="157"/>
      <c r="E37" s="176"/>
      <c r="F37" s="176"/>
      <c r="G37" s="176"/>
    </row>
    <row r="38" spans="2:7" ht="15" customHeight="1" x14ac:dyDescent="0.3">
      <c r="B38" s="118" t="s">
        <v>168</v>
      </c>
      <c r="C38" s="148" t="s">
        <v>125</v>
      </c>
      <c r="D38" s="149">
        <v>0.48980000000000001</v>
      </c>
      <c r="E38" s="71">
        <v>0.5</v>
      </c>
      <c r="F38" s="71">
        <v>0.54400000000000004</v>
      </c>
      <c r="G38" s="71">
        <v>0.55600000000000005</v>
      </c>
    </row>
    <row r="39" spans="2:7" ht="15" customHeight="1" x14ac:dyDescent="0.3">
      <c r="B39" s="118" t="s">
        <v>169</v>
      </c>
      <c r="C39" s="148" t="s">
        <v>125</v>
      </c>
      <c r="D39" s="149">
        <v>0.50339999999999996</v>
      </c>
      <c r="E39" s="71">
        <v>0.5</v>
      </c>
      <c r="F39" s="71">
        <v>0.45600000000000002</v>
      </c>
      <c r="G39" s="71">
        <v>0.44400000000000001</v>
      </c>
    </row>
    <row r="40" spans="2:7" ht="15" customHeight="1" x14ac:dyDescent="0.3">
      <c r="B40" s="118" t="s">
        <v>170</v>
      </c>
      <c r="C40" s="148" t="s">
        <v>125</v>
      </c>
      <c r="D40" s="149">
        <v>6.7999999999999996E-3</v>
      </c>
      <c r="E40" s="71">
        <v>0</v>
      </c>
      <c r="F40" s="71">
        <v>0</v>
      </c>
      <c r="G40" s="172" t="s">
        <v>87</v>
      </c>
    </row>
    <row r="41" spans="2:7" ht="15" customHeight="1" thickBot="1" x14ac:dyDescent="0.35">
      <c r="B41" s="151" t="s">
        <v>69</v>
      </c>
      <c r="C41" s="173" t="s">
        <v>91</v>
      </c>
      <c r="D41" s="153">
        <v>147</v>
      </c>
      <c r="E41" s="154">
        <v>126</v>
      </c>
      <c r="F41" s="154">
        <f>+F16</f>
        <v>114</v>
      </c>
      <c r="G41" s="154">
        <v>90</v>
      </c>
    </row>
    <row r="42" spans="2:7" ht="15" customHeight="1" x14ac:dyDescent="0.3">
      <c r="B42" s="144" t="s">
        <v>70</v>
      </c>
      <c r="C42" s="156"/>
      <c r="D42" s="161"/>
      <c r="E42" s="177"/>
      <c r="F42" s="177"/>
      <c r="G42" s="177"/>
    </row>
    <row r="43" spans="2:7" s="262" customFormat="1" ht="15" customHeight="1" x14ac:dyDescent="0.3">
      <c r="B43" s="118" t="s">
        <v>168</v>
      </c>
      <c r="C43" s="148" t="s">
        <v>125</v>
      </c>
      <c r="D43" s="149">
        <v>0.61799999999999999</v>
      </c>
      <c r="E43" s="71">
        <v>0.63218390804597702</v>
      </c>
      <c r="F43" s="71">
        <v>0.59499999999999997</v>
      </c>
      <c r="G43" s="71">
        <v>0.61499999999999999</v>
      </c>
    </row>
    <row r="44" spans="2:7" ht="15" customHeight="1" x14ac:dyDescent="0.3">
      <c r="B44" s="118" t="s">
        <v>169</v>
      </c>
      <c r="C44" s="148" t="s">
        <v>125</v>
      </c>
      <c r="D44" s="149">
        <v>0.38200000000000001</v>
      </c>
      <c r="E44" s="71">
        <v>0.36781609195402298</v>
      </c>
      <c r="F44" s="71">
        <v>0.40500000000000003</v>
      </c>
      <c r="G44" s="71">
        <v>0.38500000000000001</v>
      </c>
    </row>
    <row r="45" spans="2:7" ht="15" customHeight="1" x14ac:dyDescent="0.3">
      <c r="B45" s="118" t="s">
        <v>170</v>
      </c>
      <c r="C45" s="148" t="s">
        <v>125</v>
      </c>
      <c r="D45" s="149">
        <v>0</v>
      </c>
      <c r="E45" s="71">
        <v>0</v>
      </c>
      <c r="F45" s="71">
        <v>0</v>
      </c>
      <c r="G45" s="172" t="s">
        <v>87</v>
      </c>
    </row>
    <row r="46" spans="2:7" ht="15" customHeight="1" thickBot="1" x14ac:dyDescent="0.35">
      <c r="B46" s="151" t="s">
        <v>71</v>
      </c>
      <c r="C46" s="163" t="s">
        <v>91</v>
      </c>
      <c r="D46" s="164">
        <v>89</v>
      </c>
      <c r="E46" s="154">
        <v>87</v>
      </c>
      <c r="F46" s="154">
        <v>79</v>
      </c>
      <c r="G46" s="179">
        <v>65</v>
      </c>
    </row>
    <row r="47" spans="2:7" ht="15" customHeight="1" x14ac:dyDescent="0.3">
      <c r="B47" s="144" t="s">
        <v>164</v>
      </c>
      <c r="C47" s="156"/>
      <c r="D47" s="161"/>
      <c r="E47" s="378"/>
      <c r="F47" s="378"/>
      <c r="G47" s="378"/>
    </row>
    <row r="48" spans="2:7" ht="15" customHeight="1" x14ac:dyDescent="0.3">
      <c r="B48" s="118" t="s">
        <v>168</v>
      </c>
      <c r="C48" s="148" t="s">
        <v>125</v>
      </c>
      <c r="D48" s="149">
        <v>0.74539999999999995</v>
      </c>
      <c r="E48" s="150" t="s">
        <v>87</v>
      </c>
      <c r="F48" s="150" t="s">
        <v>87</v>
      </c>
      <c r="G48" s="150" t="s">
        <v>87</v>
      </c>
    </row>
    <row r="49" spans="2:7" ht="15" customHeight="1" x14ac:dyDescent="0.3">
      <c r="B49" s="118" t="s">
        <v>169</v>
      </c>
      <c r="C49" s="148" t="s">
        <v>125</v>
      </c>
      <c r="D49" s="149">
        <v>0.25319999999999998</v>
      </c>
      <c r="E49" s="150" t="s">
        <v>87</v>
      </c>
      <c r="F49" s="150" t="s">
        <v>87</v>
      </c>
      <c r="G49" s="150" t="s">
        <v>87</v>
      </c>
    </row>
    <row r="50" spans="2:7" ht="15" customHeight="1" x14ac:dyDescent="0.3">
      <c r="B50" s="118" t="s">
        <v>170</v>
      </c>
      <c r="C50" s="148" t="s">
        <v>125</v>
      </c>
      <c r="D50" s="149">
        <v>1.4E-3</v>
      </c>
      <c r="E50" s="150" t="s">
        <v>87</v>
      </c>
      <c r="F50" s="150" t="s">
        <v>87</v>
      </c>
      <c r="G50" s="150" t="s">
        <v>87</v>
      </c>
    </row>
    <row r="51" spans="2:7" ht="15" customHeight="1" x14ac:dyDescent="0.3">
      <c r="B51" s="151" t="s">
        <v>171</v>
      </c>
      <c r="C51" s="163" t="s">
        <v>91</v>
      </c>
      <c r="D51" s="164">
        <v>703</v>
      </c>
      <c r="E51" s="178">
        <v>0</v>
      </c>
      <c r="F51" s="178">
        <v>0</v>
      </c>
      <c r="G51" s="179">
        <v>0</v>
      </c>
    </row>
    <row r="52" spans="2:7" ht="15" customHeight="1" x14ac:dyDescent="0.3">
      <c r="B52" s="433" t="s">
        <v>72</v>
      </c>
      <c r="C52" s="432" t="s">
        <v>91</v>
      </c>
      <c r="D52" s="168">
        <f>+D36+D41+D46+D51</f>
        <v>1257</v>
      </c>
      <c r="E52" s="168">
        <f>+E36+E41+E46</f>
        <v>517</v>
      </c>
      <c r="F52" s="168">
        <f>+F36+F41+F46</f>
        <v>478</v>
      </c>
      <c r="G52" s="168">
        <f>+G36+G41+G46</f>
        <v>388</v>
      </c>
    </row>
    <row r="53" spans="2:7" ht="15" customHeight="1" x14ac:dyDescent="0.3">
      <c r="B53" s="263" t="s">
        <v>172</v>
      </c>
      <c r="C53" s="262"/>
      <c r="D53" s="262"/>
      <c r="E53" s="262"/>
      <c r="F53" s="262"/>
      <c r="G53" s="262"/>
    </row>
    <row r="55" spans="2:7" ht="20.100000000000001" customHeight="1" x14ac:dyDescent="0.3">
      <c r="B55" s="141" t="s">
        <v>173</v>
      </c>
      <c r="C55" s="138"/>
      <c r="D55" s="138"/>
      <c r="E55" s="138"/>
      <c r="F55" s="138"/>
      <c r="G55" s="138"/>
    </row>
    <row r="56" spans="2:7" ht="15" customHeight="1" x14ac:dyDescent="0.3">
      <c r="B56" s="142"/>
      <c r="C56" s="143" t="s">
        <v>54</v>
      </c>
      <c r="D56" s="143">
        <v>2025</v>
      </c>
      <c r="E56" s="143">
        <v>2024</v>
      </c>
      <c r="F56" s="143">
        <v>2023</v>
      </c>
      <c r="G56" s="143">
        <v>2022</v>
      </c>
    </row>
    <row r="57" spans="2:7" ht="15" customHeight="1" x14ac:dyDescent="0.3">
      <c r="B57" s="144" t="s">
        <v>57</v>
      </c>
      <c r="C57" s="145"/>
      <c r="D57" s="146"/>
      <c r="E57" s="171"/>
      <c r="F57" s="171"/>
      <c r="G57" s="171"/>
    </row>
    <row r="58" spans="2:7" ht="15" customHeight="1" x14ac:dyDescent="0.3">
      <c r="B58" s="118" t="s">
        <v>174</v>
      </c>
      <c r="C58" s="148" t="s">
        <v>125</v>
      </c>
      <c r="D58" s="159">
        <v>9.4000000000000004E-3</v>
      </c>
      <c r="E58" s="71">
        <v>9.8684210526315784E-3</v>
      </c>
      <c r="F58" s="71">
        <v>1.0999999999999999E-2</v>
      </c>
      <c r="G58" s="71">
        <v>1.2999999999999999E-2</v>
      </c>
    </row>
    <row r="59" spans="2:7" ht="15" customHeight="1" x14ac:dyDescent="0.3">
      <c r="B59" s="118" t="s">
        <v>175</v>
      </c>
      <c r="C59" s="148" t="s">
        <v>125</v>
      </c>
      <c r="D59" s="159">
        <v>0.99060000000000004</v>
      </c>
      <c r="E59" s="71">
        <v>0.99013157894736847</v>
      </c>
      <c r="F59" s="71">
        <v>0.98899999999999999</v>
      </c>
      <c r="G59" s="71">
        <v>0.98699999999999999</v>
      </c>
    </row>
    <row r="60" spans="2:7" s="262" customFormat="1" ht="15" customHeight="1" thickBot="1" x14ac:dyDescent="0.35">
      <c r="B60" s="151" t="s">
        <v>62</v>
      </c>
      <c r="C60" s="163" t="s">
        <v>91</v>
      </c>
      <c r="D60" s="174">
        <v>318</v>
      </c>
      <c r="E60" s="178">
        <v>304</v>
      </c>
      <c r="F60" s="178">
        <f>+F36</f>
        <v>285</v>
      </c>
      <c r="G60" s="179">
        <f>+G36</f>
        <v>233</v>
      </c>
    </row>
    <row r="61" spans="2:7" ht="15" customHeight="1" x14ac:dyDescent="0.3">
      <c r="B61" s="144" t="s">
        <v>63</v>
      </c>
      <c r="C61" s="156"/>
      <c r="D61" s="157"/>
      <c r="E61" s="176"/>
      <c r="F61" s="176"/>
      <c r="G61" s="176"/>
    </row>
    <row r="62" spans="2:7" ht="15" customHeight="1" x14ac:dyDescent="0.3">
      <c r="B62" s="118" t="s">
        <v>174</v>
      </c>
      <c r="C62" s="148" t="s">
        <v>125</v>
      </c>
      <c r="D62" s="159">
        <v>5.4399999999999997E-2</v>
      </c>
      <c r="E62" s="71">
        <v>5.6000000000000001E-2</v>
      </c>
      <c r="F62" s="71">
        <v>7.0175438596491224E-2</v>
      </c>
      <c r="G62" s="71">
        <v>8.8888888888888892E-2</v>
      </c>
    </row>
    <row r="63" spans="2:7" ht="15" customHeight="1" x14ac:dyDescent="0.3">
      <c r="B63" s="118" t="s">
        <v>175</v>
      </c>
      <c r="C63" s="148" t="s">
        <v>125</v>
      </c>
      <c r="D63" s="149">
        <v>0.9456</v>
      </c>
      <c r="E63" s="71">
        <v>0.94399999999999995</v>
      </c>
      <c r="F63" s="71">
        <v>0.92982456140350878</v>
      </c>
      <c r="G63" s="71">
        <v>0.91111111111111109</v>
      </c>
    </row>
    <row r="64" spans="2:7" ht="15" customHeight="1" thickBot="1" x14ac:dyDescent="0.35">
      <c r="B64" s="151" t="s">
        <v>69</v>
      </c>
      <c r="C64" s="163" t="s">
        <v>91</v>
      </c>
      <c r="D64" s="153">
        <v>147</v>
      </c>
      <c r="E64" s="179">
        <v>126</v>
      </c>
      <c r="F64" s="179">
        <f>+F41</f>
        <v>114</v>
      </c>
      <c r="G64" s="179">
        <f>+G41</f>
        <v>90</v>
      </c>
    </row>
    <row r="65" spans="2:7" ht="15" customHeight="1" x14ac:dyDescent="0.3">
      <c r="B65" s="144" t="s">
        <v>70</v>
      </c>
      <c r="C65" s="160"/>
      <c r="D65" s="161"/>
      <c r="E65" s="177"/>
      <c r="F65" s="177"/>
      <c r="G65" s="177"/>
    </row>
    <row r="66" spans="2:7" ht="15" customHeight="1" x14ac:dyDescent="0.3">
      <c r="B66" s="118" t="s">
        <v>174</v>
      </c>
      <c r="C66" s="148" t="s">
        <v>125</v>
      </c>
      <c r="D66" s="159">
        <v>1.12E-2</v>
      </c>
      <c r="E66" s="71">
        <v>1.1494252873563218E-2</v>
      </c>
      <c r="F66" s="71">
        <v>1.2999999999999999E-2</v>
      </c>
      <c r="G66" s="71">
        <v>1.4999999999999999E-2</v>
      </c>
    </row>
    <row r="67" spans="2:7" ht="15" customHeight="1" x14ac:dyDescent="0.3">
      <c r="B67" s="118" t="s">
        <v>175</v>
      </c>
      <c r="C67" s="148" t="s">
        <v>125</v>
      </c>
      <c r="D67" s="159">
        <v>0.98880000000000001</v>
      </c>
      <c r="E67" s="71">
        <v>0.9885057471264368</v>
      </c>
      <c r="F67" s="71">
        <v>0.98699999999999999</v>
      </c>
      <c r="G67" s="71">
        <v>0.98499999999999999</v>
      </c>
    </row>
    <row r="68" spans="2:7" ht="15" customHeight="1" thickBot="1" x14ac:dyDescent="0.35">
      <c r="B68" s="151" t="s">
        <v>71</v>
      </c>
      <c r="C68" s="163" t="s">
        <v>91</v>
      </c>
      <c r="D68" s="153">
        <v>89</v>
      </c>
      <c r="E68" s="179">
        <v>87</v>
      </c>
      <c r="F68" s="179">
        <f>+F46</f>
        <v>79</v>
      </c>
      <c r="G68" s="179">
        <f>+G46</f>
        <v>65</v>
      </c>
    </row>
    <row r="69" spans="2:7" ht="15" customHeight="1" x14ac:dyDescent="0.3">
      <c r="B69" s="144" t="s">
        <v>164</v>
      </c>
      <c r="C69" s="160"/>
      <c r="D69" s="161"/>
      <c r="E69" s="177"/>
      <c r="F69" s="177"/>
      <c r="G69" s="177"/>
    </row>
    <row r="70" spans="2:7" ht="15" customHeight="1" x14ac:dyDescent="0.3">
      <c r="B70" s="118" t="s">
        <v>174</v>
      </c>
      <c r="C70" s="148" t="s">
        <v>125</v>
      </c>
      <c r="D70" s="159">
        <v>0</v>
      </c>
      <c r="E70" s="150" t="s">
        <v>87</v>
      </c>
      <c r="F70" s="150" t="s">
        <v>87</v>
      </c>
      <c r="G70" s="150" t="s">
        <v>87</v>
      </c>
    </row>
    <row r="71" spans="2:7" ht="15" customHeight="1" x14ac:dyDescent="0.3">
      <c r="B71" s="118" t="s">
        <v>175</v>
      </c>
      <c r="C71" s="148" t="s">
        <v>125</v>
      </c>
      <c r="D71" s="159">
        <v>1</v>
      </c>
      <c r="E71" s="150" t="s">
        <v>87</v>
      </c>
      <c r="F71" s="150" t="s">
        <v>87</v>
      </c>
      <c r="G71" s="150" t="s">
        <v>87</v>
      </c>
    </row>
    <row r="72" spans="2:7" ht="15" customHeight="1" thickBot="1" x14ac:dyDescent="0.35">
      <c r="B72" s="151" t="s">
        <v>171</v>
      </c>
      <c r="C72" s="163" t="s">
        <v>91</v>
      </c>
      <c r="D72" s="181">
        <v>703</v>
      </c>
      <c r="E72" s="179">
        <v>0</v>
      </c>
      <c r="F72" s="179">
        <v>0</v>
      </c>
      <c r="G72" s="179">
        <v>0</v>
      </c>
    </row>
    <row r="73" spans="2:7" ht="15" customHeight="1" x14ac:dyDescent="0.3">
      <c r="B73" s="165" t="s">
        <v>72</v>
      </c>
      <c r="C73" s="182" t="s">
        <v>91</v>
      </c>
      <c r="D73" s="183">
        <f>SUM(D68+D64+D60+D72)</f>
        <v>1257</v>
      </c>
      <c r="E73" s="183">
        <f>SUM(E68+E64+E60)</f>
        <v>517</v>
      </c>
      <c r="F73" s="183">
        <f>+F60+F64+F68</f>
        <v>478</v>
      </c>
      <c r="G73" s="183">
        <f>+G60+G64+G68</f>
        <v>388</v>
      </c>
    </row>
    <row r="74" spans="2:7" ht="23.25" customHeight="1" x14ac:dyDescent="0.3">
      <c r="B74" s="452" t="s">
        <v>176</v>
      </c>
      <c r="C74" s="452"/>
      <c r="D74" s="452"/>
      <c r="E74" s="452"/>
      <c r="F74" s="452"/>
      <c r="G74" s="452"/>
    </row>
    <row r="76" spans="2:7" ht="20.100000000000001" customHeight="1" x14ac:dyDescent="0.3">
      <c r="B76" s="141" t="s">
        <v>177</v>
      </c>
      <c r="C76" s="138"/>
      <c r="D76" s="138"/>
      <c r="E76" s="138"/>
      <c r="F76" s="138"/>
      <c r="G76" s="138"/>
    </row>
    <row r="77" spans="2:7" ht="15" customHeight="1" x14ac:dyDescent="0.3">
      <c r="B77" s="142"/>
      <c r="C77" s="143" t="s">
        <v>54</v>
      </c>
      <c r="D77" s="143">
        <v>2025</v>
      </c>
      <c r="E77" s="143">
        <v>2024</v>
      </c>
      <c r="F77" s="143">
        <v>2023</v>
      </c>
      <c r="G77" s="143">
        <v>2022</v>
      </c>
    </row>
    <row r="78" spans="2:7" ht="15" customHeight="1" x14ac:dyDescent="0.3">
      <c r="B78" s="144" t="s">
        <v>57</v>
      </c>
      <c r="C78" s="145"/>
      <c r="D78" s="146"/>
      <c r="E78" s="171"/>
      <c r="F78" s="171"/>
      <c r="G78" s="171"/>
    </row>
    <row r="79" spans="2:7" ht="15" customHeight="1" x14ac:dyDescent="0.3">
      <c r="B79" s="118" t="s">
        <v>178</v>
      </c>
      <c r="C79" s="148" t="s">
        <v>91</v>
      </c>
      <c r="D79" s="161">
        <v>5</v>
      </c>
      <c r="E79" s="172">
        <v>3</v>
      </c>
      <c r="F79" s="172">
        <v>3</v>
      </c>
      <c r="G79" s="172" t="s">
        <v>87</v>
      </c>
    </row>
    <row r="80" spans="2:7" ht="15" customHeight="1" x14ac:dyDescent="0.3">
      <c r="B80" s="118" t="s">
        <v>179</v>
      </c>
      <c r="C80" s="148" t="s">
        <v>91</v>
      </c>
      <c r="D80" s="161">
        <v>1</v>
      </c>
      <c r="E80" s="172">
        <v>1</v>
      </c>
      <c r="F80" s="172">
        <v>1</v>
      </c>
      <c r="G80" s="172" t="s">
        <v>87</v>
      </c>
    </row>
    <row r="81" spans="2:7" ht="15" customHeight="1" x14ac:dyDescent="0.3">
      <c r="B81" s="118" t="s">
        <v>180</v>
      </c>
      <c r="C81" s="148" t="s">
        <v>91</v>
      </c>
      <c r="D81" s="161">
        <v>0</v>
      </c>
      <c r="E81" s="172">
        <v>0</v>
      </c>
      <c r="F81" s="172">
        <v>1</v>
      </c>
      <c r="G81" s="172" t="s">
        <v>87</v>
      </c>
    </row>
    <row r="82" spans="2:7" ht="15" customHeight="1" x14ac:dyDescent="0.3">
      <c r="B82" s="118" t="s">
        <v>181</v>
      </c>
      <c r="C82" s="148" t="s">
        <v>91</v>
      </c>
      <c r="D82" s="161">
        <v>3</v>
      </c>
      <c r="E82" s="172">
        <v>2</v>
      </c>
      <c r="F82" s="172">
        <v>2</v>
      </c>
      <c r="G82" s="172" t="s">
        <v>87</v>
      </c>
    </row>
    <row r="83" spans="2:7" ht="15" customHeight="1" x14ac:dyDescent="0.3">
      <c r="B83" s="118" t="s">
        <v>182</v>
      </c>
      <c r="C83" s="148" t="s">
        <v>91</v>
      </c>
      <c r="D83" s="161">
        <v>0</v>
      </c>
      <c r="E83" s="172">
        <v>1</v>
      </c>
      <c r="F83" s="172">
        <v>3</v>
      </c>
      <c r="G83" s="172" t="s">
        <v>87</v>
      </c>
    </row>
    <row r="84" spans="2:7" ht="15" customHeight="1" x14ac:dyDescent="0.3">
      <c r="B84" s="118" t="s">
        <v>183</v>
      </c>
      <c r="C84" s="160" t="s">
        <v>91</v>
      </c>
      <c r="D84" s="161">
        <f>140+169</f>
        <v>309</v>
      </c>
      <c r="E84" s="172">
        <v>297</v>
      </c>
      <c r="F84" s="172">
        <v>275</v>
      </c>
      <c r="G84" s="172" t="s">
        <v>87</v>
      </c>
    </row>
    <row r="85" spans="2:7" ht="15" customHeight="1" thickBot="1" x14ac:dyDescent="0.35">
      <c r="B85" s="151" t="s">
        <v>62</v>
      </c>
      <c r="C85" s="173" t="s">
        <v>91</v>
      </c>
      <c r="D85" s="174">
        <v>318</v>
      </c>
      <c r="E85" s="179">
        <f>SUM(E79:E84)</f>
        <v>304</v>
      </c>
      <c r="F85" s="179">
        <f>+SUM(F79:F84)</f>
        <v>285</v>
      </c>
      <c r="G85" s="179" t="s">
        <v>87</v>
      </c>
    </row>
    <row r="86" spans="2:7" ht="15" customHeight="1" x14ac:dyDescent="0.3">
      <c r="B86" s="144" t="s">
        <v>63</v>
      </c>
      <c r="C86" s="184"/>
      <c r="D86" s="157"/>
      <c r="E86" s="176"/>
      <c r="F86" s="176"/>
      <c r="G86" s="176"/>
    </row>
    <row r="87" spans="2:7" ht="15" customHeight="1" x14ac:dyDescent="0.3">
      <c r="B87" s="118" t="s">
        <v>178</v>
      </c>
      <c r="C87" s="148" t="s">
        <v>91</v>
      </c>
      <c r="D87" s="161">
        <v>66</v>
      </c>
      <c r="E87" s="172">
        <v>57</v>
      </c>
      <c r="F87" s="172">
        <v>55</v>
      </c>
      <c r="G87" s="172" t="s">
        <v>87</v>
      </c>
    </row>
    <row r="88" spans="2:7" ht="15" customHeight="1" x14ac:dyDescent="0.3">
      <c r="B88" s="118" t="s">
        <v>179</v>
      </c>
      <c r="C88" s="148" t="s">
        <v>91</v>
      </c>
      <c r="D88" s="161">
        <v>5</v>
      </c>
      <c r="E88" s="172">
        <v>4</v>
      </c>
      <c r="F88" s="172">
        <v>5</v>
      </c>
      <c r="G88" s="172" t="s">
        <v>87</v>
      </c>
    </row>
    <row r="89" spans="2:7" s="262" customFormat="1" ht="15" customHeight="1" x14ac:dyDescent="0.3">
      <c r="B89" s="118" t="s">
        <v>180</v>
      </c>
      <c r="C89" s="148" t="s">
        <v>91</v>
      </c>
      <c r="D89" s="161">
        <v>0</v>
      </c>
      <c r="E89" s="172">
        <v>0</v>
      </c>
      <c r="F89" s="172">
        <v>1</v>
      </c>
      <c r="G89" s="172" t="s">
        <v>87</v>
      </c>
    </row>
    <row r="90" spans="2:7" ht="15" customHeight="1" x14ac:dyDescent="0.3">
      <c r="B90" s="118" t="s">
        <v>181</v>
      </c>
      <c r="C90" s="148" t="s">
        <v>91</v>
      </c>
      <c r="D90" s="161">
        <v>62</v>
      </c>
      <c r="E90" s="172">
        <v>52</v>
      </c>
      <c r="F90" s="172">
        <v>45</v>
      </c>
      <c r="G90" s="172" t="s">
        <v>87</v>
      </c>
    </row>
    <row r="91" spans="2:7" ht="15" customHeight="1" x14ac:dyDescent="0.3">
      <c r="B91" s="118" t="s">
        <v>182</v>
      </c>
      <c r="C91" s="148" t="s">
        <v>91</v>
      </c>
      <c r="D91" s="161">
        <v>0</v>
      </c>
      <c r="E91" s="172">
        <v>0</v>
      </c>
      <c r="F91" s="172">
        <v>0</v>
      </c>
      <c r="G91" s="172" t="s">
        <v>87</v>
      </c>
    </row>
    <row r="92" spans="2:7" ht="15" customHeight="1" x14ac:dyDescent="0.3">
      <c r="B92" s="118" t="s">
        <v>183</v>
      </c>
      <c r="C92" s="160" t="s">
        <v>91</v>
      </c>
      <c r="D92" s="185">
        <v>14</v>
      </c>
      <c r="E92" s="172">
        <v>13</v>
      </c>
      <c r="F92" s="172">
        <v>8</v>
      </c>
      <c r="G92" s="172" t="s">
        <v>87</v>
      </c>
    </row>
    <row r="93" spans="2:7" ht="15" customHeight="1" thickBot="1" x14ac:dyDescent="0.35">
      <c r="B93" s="151" t="s">
        <v>69</v>
      </c>
      <c r="C93" s="163" t="s">
        <v>91</v>
      </c>
      <c r="D93" s="153">
        <v>147</v>
      </c>
      <c r="E93" s="179">
        <f>SUM(E87:E92)</f>
        <v>126</v>
      </c>
      <c r="F93" s="179">
        <f>SUM(F87:F92)</f>
        <v>114</v>
      </c>
      <c r="G93" s="179" t="s">
        <v>87</v>
      </c>
    </row>
    <row r="94" spans="2:7" ht="15" customHeight="1" x14ac:dyDescent="0.3">
      <c r="B94" s="144" t="s">
        <v>70</v>
      </c>
      <c r="C94" s="145"/>
      <c r="D94" s="161"/>
      <c r="E94" s="186"/>
      <c r="F94" s="186"/>
      <c r="G94" s="186"/>
    </row>
    <row r="95" spans="2:7" ht="15" customHeight="1" x14ac:dyDescent="0.3">
      <c r="B95" s="118" t="s">
        <v>178</v>
      </c>
      <c r="C95" s="148" t="s">
        <v>91</v>
      </c>
      <c r="D95" s="161">
        <v>1</v>
      </c>
      <c r="E95" s="172">
        <v>1</v>
      </c>
      <c r="F95" s="172">
        <v>0</v>
      </c>
      <c r="G95" s="172" t="s">
        <v>87</v>
      </c>
    </row>
    <row r="96" spans="2:7" ht="15" customHeight="1" x14ac:dyDescent="0.3">
      <c r="B96" s="118" t="s">
        <v>179</v>
      </c>
      <c r="C96" s="148" t="s">
        <v>91</v>
      </c>
      <c r="D96" s="161">
        <v>0</v>
      </c>
      <c r="E96" s="172">
        <v>0</v>
      </c>
      <c r="F96" s="172">
        <v>0</v>
      </c>
      <c r="G96" s="172" t="s">
        <v>87</v>
      </c>
    </row>
    <row r="97" spans="2:7" ht="15" customHeight="1" x14ac:dyDescent="0.3">
      <c r="B97" s="118" t="s">
        <v>180</v>
      </c>
      <c r="C97" s="148" t="s">
        <v>91</v>
      </c>
      <c r="D97" s="161">
        <v>1</v>
      </c>
      <c r="E97" s="172">
        <v>1</v>
      </c>
      <c r="F97" s="172">
        <v>1</v>
      </c>
      <c r="G97" s="172" t="s">
        <v>87</v>
      </c>
    </row>
    <row r="98" spans="2:7" ht="15" customHeight="1" x14ac:dyDescent="0.3">
      <c r="B98" s="118" t="s">
        <v>181</v>
      </c>
      <c r="C98" s="148" t="s">
        <v>91</v>
      </c>
      <c r="D98" s="161">
        <v>87</v>
      </c>
      <c r="E98" s="172">
        <v>84</v>
      </c>
      <c r="F98" s="172">
        <v>77</v>
      </c>
      <c r="G98" s="172" t="s">
        <v>87</v>
      </c>
    </row>
    <row r="99" spans="2:7" ht="15" customHeight="1" x14ac:dyDescent="0.3">
      <c r="B99" s="118" t="s">
        <v>182</v>
      </c>
      <c r="C99" s="148" t="s">
        <v>91</v>
      </c>
      <c r="D99" s="161">
        <v>0</v>
      </c>
      <c r="E99" s="172">
        <v>0</v>
      </c>
      <c r="F99" s="172">
        <v>0</v>
      </c>
      <c r="G99" s="172" t="s">
        <v>87</v>
      </c>
    </row>
    <row r="100" spans="2:7" ht="15" customHeight="1" x14ac:dyDescent="0.3">
      <c r="B100" s="118" t="s">
        <v>183</v>
      </c>
      <c r="C100" s="160" t="s">
        <v>91</v>
      </c>
      <c r="D100" s="161">
        <v>0</v>
      </c>
      <c r="E100" s="172">
        <v>1</v>
      </c>
      <c r="F100" s="172">
        <v>1</v>
      </c>
      <c r="G100" s="172" t="s">
        <v>87</v>
      </c>
    </row>
    <row r="101" spans="2:7" ht="15" customHeight="1" thickBot="1" x14ac:dyDescent="0.35">
      <c r="B101" s="151" t="s">
        <v>71</v>
      </c>
      <c r="C101" s="163" t="s">
        <v>91</v>
      </c>
      <c r="D101" s="164">
        <v>89</v>
      </c>
      <c r="E101" s="179">
        <f>SUM(E95:E100)</f>
        <v>87</v>
      </c>
      <c r="F101" s="179">
        <f>SUM(F95:F100)</f>
        <v>79</v>
      </c>
      <c r="G101" s="179" t="s">
        <v>87</v>
      </c>
    </row>
    <row r="102" spans="2:7" ht="15" customHeight="1" x14ac:dyDescent="0.3">
      <c r="B102" s="144" t="s">
        <v>164</v>
      </c>
      <c r="C102" s="145"/>
      <c r="D102" s="161"/>
      <c r="E102" s="186"/>
      <c r="F102" s="186"/>
      <c r="G102" s="186"/>
    </row>
    <row r="103" spans="2:7" ht="15" customHeight="1" x14ac:dyDescent="0.3">
      <c r="B103" s="118" t="s">
        <v>178</v>
      </c>
      <c r="C103" s="148" t="s">
        <v>91</v>
      </c>
      <c r="D103" s="161">
        <v>89</v>
      </c>
      <c r="E103" s="172" t="s">
        <v>87</v>
      </c>
      <c r="F103" s="172" t="s">
        <v>87</v>
      </c>
      <c r="G103" s="172" t="s">
        <v>87</v>
      </c>
    </row>
    <row r="104" spans="2:7" ht="15" customHeight="1" x14ac:dyDescent="0.3">
      <c r="B104" s="118" t="s">
        <v>179</v>
      </c>
      <c r="C104" s="148" t="s">
        <v>91</v>
      </c>
      <c r="D104" s="161">
        <v>364</v>
      </c>
      <c r="E104" s="172" t="s">
        <v>87</v>
      </c>
      <c r="F104" s="172" t="s">
        <v>87</v>
      </c>
      <c r="G104" s="172" t="s">
        <v>87</v>
      </c>
    </row>
    <row r="105" spans="2:7" ht="15" customHeight="1" x14ac:dyDescent="0.3">
      <c r="B105" s="118" t="s">
        <v>180</v>
      </c>
      <c r="C105" s="148" t="s">
        <v>91</v>
      </c>
      <c r="D105" s="161">
        <v>0</v>
      </c>
      <c r="E105" s="172" t="s">
        <v>87</v>
      </c>
      <c r="F105" s="172" t="s">
        <v>87</v>
      </c>
      <c r="G105" s="172" t="s">
        <v>87</v>
      </c>
    </row>
    <row r="106" spans="2:7" ht="15" customHeight="1" x14ac:dyDescent="0.3">
      <c r="B106" s="118" t="s">
        <v>181</v>
      </c>
      <c r="C106" s="148" t="s">
        <v>91</v>
      </c>
      <c r="D106" s="161">
        <v>50</v>
      </c>
      <c r="E106" s="172" t="s">
        <v>87</v>
      </c>
      <c r="F106" s="172" t="s">
        <v>87</v>
      </c>
      <c r="G106" s="172" t="s">
        <v>87</v>
      </c>
    </row>
    <row r="107" spans="2:7" ht="15" customHeight="1" x14ac:dyDescent="0.3">
      <c r="B107" s="118" t="s">
        <v>182</v>
      </c>
      <c r="C107" s="148" t="s">
        <v>91</v>
      </c>
      <c r="D107" s="161">
        <v>200</v>
      </c>
      <c r="E107" s="172" t="s">
        <v>87</v>
      </c>
      <c r="F107" s="172" t="s">
        <v>87</v>
      </c>
      <c r="G107" s="172" t="s">
        <v>87</v>
      </c>
    </row>
    <row r="108" spans="2:7" ht="15" customHeight="1" x14ac:dyDescent="0.3">
      <c r="B108" s="118" t="s">
        <v>183</v>
      </c>
      <c r="C108" s="160" t="s">
        <v>91</v>
      </c>
      <c r="D108" s="161">
        <v>0</v>
      </c>
      <c r="E108" s="172" t="s">
        <v>87</v>
      </c>
      <c r="F108" s="172" t="s">
        <v>87</v>
      </c>
      <c r="G108" s="172" t="s">
        <v>87</v>
      </c>
    </row>
    <row r="109" spans="2:7" ht="15" customHeight="1" thickBot="1" x14ac:dyDescent="0.35">
      <c r="B109" s="151" t="s">
        <v>171</v>
      </c>
      <c r="C109" s="163" t="s">
        <v>91</v>
      </c>
      <c r="D109" s="164">
        <v>703</v>
      </c>
      <c r="E109" s="179">
        <v>0</v>
      </c>
      <c r="F109" s="179">
        <v>0</v>
      </c>
      <c r="G109" s="179">
        <v>0</v>
      </c>
    </row>
    <row r="110" spans="2:7" ht="15" customHeight="1" x14ac:dyDescent="0.3">
      <c r="B110" s="165" t="s">
        <v>72</v>
      </c>
      <c r="C110" s="166" t="s">
        <v>91</v>
      </c>
      <c r="D110" s="167">
        <f>+D85+D93+D101+D109</f>
        <v>1257</v>
      </c>
      <c r="E110" s="167">
        <f>+E85+E93+E101</f>
        <v>517</v>
      </c>
      <c r="F110" s="167">
        <f>+F85+F93+F101</f>
        <v>478</v>
      </c>
      <c r="G110" s="167" t="s">
        <v>87</v>
      </c>
    </row>
    <row r="111" spans="2:7" ht="15" customHeight="1" x14ac:dyDescent="0.3">
      <c r="B111" s="350" t="s">
        <v>184</v>
      </c>
      <c r="C111" s="350"/>
      <c r="D111" s="350"/>
      <c r="E111" s="350"/>
      <c r="F111" s="350"/>
      <c r="G111" s="350"/>
    </row>
    <row r="112" spans="2:7" ht="15" customHeight="1" x14ac:dyDescent="0.3">
      <c r="B112" s="131"/>
      <c r="C112" s="138"/>
      <c r="D112" s="138"/>
      <c r="E112" s="138"/>
      <c r="F112" s="138"/>
      <c r="G112" s="138"/>
    </row>
    <row r="113" spans="2:7" ht="20.100000000000001" customHeight="1" x14ac:dyDescent="0.3">
      <c r="B113" s="141" t="s">
        <v>185</v>
      </c>
      <c r="C113" s="138"/>
      <c r="D113" s="138"/>
      <c r="E113" s="138"/>
      <c r="F113" s="138"/>
      <c r="G113" s="138"/>
    </row>
    <row r="114" spans="2:7" ht="15" customHeight="1" x14ac:dyDescent="0.3">
      <c r="B114" s="142"/>
      <c r="C114" s="143" t="s">
        <v>54</v>
      </c>
      <c r="D114" s="143">
        <v>2025</v>
      </c>
      <c r="E114" s="143">
        <v>2024</v>
      </c>
      <c r="F114" s="143">
        <v>2023</v>
      </c>
      <c r="G114" s="143">
        <v>2022</v>
      </c>
    </row>
    <row r="115" spans="2:7" ht="15" customHeight="1" x14ac:dyDescent="0.3">
      <c r="B115" s="144" t="s">
        <v>57</v>
      </c>
      <c r="C115" s="145"/>
      <c r="D115" s="146"/>
      <c r="E115" s="171"/>
      <c r="F115" s="171"/>
      <c r="G115" s="171"/>
    </row>
    <row r="116" spans="2:7" ht="15" customHeight="1" x14ac:dyDescent="0.3">
      <c r="B116" s="118" t="s">
        <v>186</v>
      </c>
      <c r="C116" s="148" t="s">
        <v>125</v>
      </c>
      <c r="D116" s="159">
        <v>3.3999999999999998E-3</v>
      </c>
      <c r="E116" s="71">
        <v>0</v>
      </c>
      <c r="F116" s="71">
        <v>0</v>
      </c>
      <c r="G116" s="71">
        <v>0</v>
      </c>
    </row>
    <row r="117" spans="2:7" ht="15" customHeight="1" x14ac:dyDescent="0.3">
      <c r="B117" s="118" t="s">
        <v>187</v>
      </c>
      <c r="C117" s="148" t="s">
        <v>125</v>
      </c>
      <c r="D117" s="159">
        <v>7.4800000000000005E-2</v>
      </c>
      <c r="E117" s="71">
        <v>7.5300000000000006E-2</v>
      </c>
      <c r="F117" s="71">
        <v>6.8702290076335881E-2</v>
      </c>
      <c r="G117" s="71">
        <v>4.7210300429184553E-2</v>
      </c>
    </row>
    <row r="118" spans="2:7" ht="15" customHeight="1" x14ac:dyDescent="0.3">
      <c r="B118" s="118" t="s">
        <v>188</v>
      </c>
      <c r="C118" s="148" t="s">
        <v>125</v>
      </c>
      <c r="D118" s="159">
        <v>0.214</v>
      </c>
      <c r="E118" s="71">
        <v>0.22939999999999999</v>
      </c>
      <c r="F118" s="71">
        <v>0.24045801526717558</v>
      </c>
      <c r="G118" s="71">
        <v>0.25321888412017168</v>
      </c>
    </row>
    <row r="119" spans="2:7" ht="15" customHeight="1" x14ac:dyDescent="0.3">
      <c r="B119" s="118" t="s">
        <v>189</v>
      </c>
      <c r="C119" s="148" t="s">
        <v>125</v>
      </c>
      <c r="D119" s="159">
        <v>0.34</v>
      </c>
      <c r="E119" s="71">
        <v>0.31540000000000001</v>
      </c>
      <c r="F119" s="71">
        <v>0.33206106870229007</v>
      </c>
      <c r="G119" s="71">
        <v>0.27467811158798283</v>
      </c>
    </row>
    <row r="120" spans="2:7" ht="15" customHeight="1" x14ac:dyDescent="0.3">
      <c r="B120" s="118" t="s">
        <v>190</v>
      </c>
      <c r="C120" s="148" t="s">
        <v>125</v>
      </c>
      <c r="D120" s="159">
        <v>0.248</v>
      </c>
      <c r="E120" s="71">
        <v>0.25090000000000001</v>
      </c>
      <c r="F120" s="71">
        <v>0.21755725190839695</v>
      </c>
      <c r="G120" s="71">
        <v>0.27467811158798283</v>
      </c>
    </row>
    <row r="121" spans="2:7" ht="15" customHeight="1" x14ac:dyDescent="0.3">
      <c r="B121" s="118" t="s">
        <v>191</v>
      </c>
      <c r="C121" s="160" t="s">
        <v>125</v>
      </c>
      <c r="D121" s="159">
        <v>0.11899999999999999</v>
      </c>
      <c r="E121" s="71">
        <v>0.129</v>
      </c>
      <c r="F121" s="71">
        <v>0.14122137404580154</v>
      </c>
      <c r="G121" s="71">
        <v>0.15021459227467812</v>
      </c>
    </row>
    <row r="122" spans="2:7" ht="15" customHeight="1" thickBot="1" x14ac:dyDescent="0.35">
      <c r="B122" s="151" t="s">
        <v>62</v>
      </c>
      <c r="C122" s="163" t="s">
        <v>91</v>
      </c>
      <c r="D122" s="174">
        <v>294</v>
      </c>
      <c r="E122" s="178">
        <v>279</v>
      </c>
      <c r="F122" s="178">
        <v>262</v>
      </c>
      <c r="G122" s="178">
        <v>233</v>
      </c>
    </row>
    <row r="123" spans="2:7" ht="15" customHeight="1" x14ac:dyDescent="0.3">
      <c r="B123" s="144" t="s">
        <v>63</v>
      </c>
      <c r="C123" s="145"/>
      <c r="D123" s="157"/>
      <c r="E123" s="176"/>
      <c r="F123" s="176"/>
      <c r="G123" s="176"/>
    </row>
    <row r="124" spans="2:7" ht="15" customHeight="1" x14ac:dyDescent="0.3">
      <c r="B124" s="118" t="s">
        <v>186</v>
      </c>
      <c r="C124" s="148" t="s">
        <v>125</v>
      </c>
      <c r="D124" s="159">
        <v>0</v>
      </c>
      <c r="E124" s="71">
        <v>0</v>
      </c>
      <c r="F124" s="71">
        <v>0</v>
      </c>
      <c r="G124" s="71">
        <v>0</v>
      </c>
    </row>
    <row r="125" spans="2:7" ht="15" customHeight="1" x14ac:dyDescent="0.3">
      <c r="B125" s="118" t="s">
        <v>187</v>
      </c>
      <c r="C125" s="148" t="s">
        <v>125</v>
      </c>
      <c r="D125" s="159">
        <v>6.25E-2</v>
      </c>
      <c r="E125" s="71">
        <v>3.3000000000000002E-2</v>
      </c>
      <c r="F125" s="71">
        <v>6.6037735849056603E-2</v>
      </c>
      <c r="G125" s="71">
        <v>3.3000000000000002E-2</v>
      </c>
    </row>
    <row r="126" spans="2:7" ht="15" customHeight="1" x14ac:dyDescent="0.3">
      <c r="B126" s="118" t="s">
        <v>188</v>
      </c>
      <c r="C126" s="148" t="s">
        <v>125</v>
      </c>
      <c r="D126" s="159">
        <v>0.25</v>
      </c>
      <c r="E126" s="71">
        <v>0.26200000000000001</v>
      </c>
      <c r="F126" s="71">
        <v>0.22641509433962265</v>
      </c>
      <c r="G126" s="71">
        <v>0.21099999999999999</v>
      </c>
    </row>
    <row r="127" spans="2:7" ht="15" customHeight="1" x14ac:dyDescent="0.3">
      <c r="B127" s="118" t="s">
        <v>189</v>
      </c>
      <c r="C127" s="148" t="s">
        <v>125</v>
      </c>
      <c r="D127" s="159">
        <v>0.3125</v>
      </c>
      <c r="E127" s="71">
        <v>0.27900000000000003</v>
      </c>
      <c r="F127" s="71">
        <v>0.312</v>
      </c>
      <c r="G127" s="71">
        <v>0.27800000000000002</v>
      </c>
    </row>
    <row r="128" spans="2:7" ht="15" customHeight="1" x14ac:dyDescent="0.3">
      <c r="B128" s="118" t="s">
        <v>190</v>
      </c>
      <c r="C128" s="148" t="s">
        <v>125</v>
      </c>
      <c r="D128" s="159">
        <v>0.29859999999999998</v>
      </c>
      <c r="E128" s="71">
        <v>0.311</v>
      </c>
      <c r="F128" s="71">
        <v>0.28299999999999997</v>
      </c>
      <c r="G128" s="71">
        <v>0.32200000000000001</v>
      </c>
    </row>
    <row r="129" spans="2:8" ht="15" customHeight="1" x14ac:dyDescent="0.3">
      <c r="B129" s="118" t="s">
        <v>191</v>
      </c>
      <c r="C129" s="160" t="s">
        <v>125</v>
      </c>
      <c r="D129" s="149">
        <v>7.6399999999999996E-2</v>
      </c>
      <c r="E129" s="71">
        <v>0.115</v>
      </c>
      <c r="F129" s="71">
        <v>0.113</v>
      </c>
      <c r="G129" s="71">
        <v>0.156</v>
      </c>
      <c r="H129" s="138"/>
    </row>
    <row r="130" spans="2:8" ht="15" customHeight="1" thickBot="1" x14ac:dyDescent="0.35">
      <c r="B130" s="151" t="s">
        <v>69</v>
      </c>
      <c r="C130" s="163" t="s">
        <v>91</v>
      </c>
      <c r="D130" s="153">
        <v>141</v>
      </c>
      <c r="E130" s="179">
        <v>122</v>
      </c>
      <c r="F130" s="179">
        <v>106</v>
      </c>
      <c r="G130" s="179">
        <v>90</v>
      </c>
      <c r="H130" s="138"/>
    </row>
    <row r="131" spans="2:8" ht="15" customHeight="1" x14ac:dyDescent="0.3">
      <c r="B131" s="144" t="s">
        <v>70</v>
      </c>
      <c r="C131" s="145"/>
      <c r="D131" s="161"/>
      <c r="E131" s="186"/>
      <c r="F131" s="186"/>
      <c r="G131" s="186"/>
      <c r="H131" s="138"/>
    </row>
    <row r="132" spans="2:8" ht="15" customHeight="1" x14ac:dyDescent="0.3">
      <c r="B132" s="118" t="s">
        <v>186</v>
      </c>
      <c r="C132" s="148" t="s">
        <v>125</v>
      </c>
      <c r="D132" s="159">
        <v>0</v>
      </c>
      <c r="E132" s="71">
        <v>1.1764705882352941E-2</v>
      </c>
      <c r="F132" s="71">
        <v>0</v>
      </c>
      <c r="G132" s="71">
        <v>0</v>
      </c>
      <c r="H132" s="138"/>
    </row>
    <row r="133" spans="2:8" ht="15" customHeight="1" x14ac:dyDescent="0.3">
      <c r="B133" s="118" t="s">
        <v>187</v>
      </c>
      <c r="C133" s="148" t="s">
        <v>125</v>
      </c>
      <c r="D133" s="159">
        <v>0.13950000000000001</v>
      </c>
      <c r="E133" s="71">
        <v>0.16470588235294117</v>
      </c>
      <c r="F133" s="71">
        <v>0.122</v>
      </c>
      <c r="G133" s="71">
        <v>7.6999999999999999E-2</v>
      </c>
      <c r="H133" s="138"/>
    </row>
    <row r="134" spans="2:8" s="262" customFormat="1" ht="15" customHeight="1" x14ac:dyDescent="0.3">
      <c r="B134" s="118" t="s">
        <v>188</v>
      </c>
      <c r="C134" s="148" t="s">
        <v>125</v>
      </c>
      <c r="D134" s="159">
        <v>0.27910000000000001</v>
      </c>
      <c r="E134" s="71">
        <v>0.27058823529411763</v>
      </c>
      <c r="F134" s="71">
        <v>0.27</v>
      </c>
      <c r="G134" s="71">
        <v>0.246</v>
      </c>
    </row>
    <row r="135" spans="2:8" ht="15" customHeight="1" x14ac:dyDescent="0.3">
      <c r="B135" s="118" t="s">
        <v>189</v>
      </c>
      <c r="C135" s="148" t="s">
        <v>125</v>
      </c>
      <c r="D135" s="159">
        <v>0.1744</v>
      </c>
      <c r="E135" s="71">
        <v>0.16470588235294117</v>
      </c>
      <c r="F135" s="71">
        <v>0.17499999999999999</v>
      </c>
      <c r="G135" s="71">
        <v>0.2</v>
      </c>
      <c r="H135" s="138"/>
    </row>
    <row r="136" spans="2:8" ht="15" customHeight="1" x14ac:dyDescent="0.3">
      <c r="B136" s="118" t="s">
        <v>190</v>
      </c>
      <c r="C136" s="148" t="s">
        <v>125</v>
      </c>
      <c r="D136" s="159">
        <v>0.25580000000000003</v>
      </c>
      <c r="E136" s="71">
        <v>0.27058823529411763</v>
      </c>
      <c r="F136" s="71">
        <v>0.311</v>
      </c>
      <c r="G136" s="71">
        <v>0.33800000000000002</v>
      </c>
      <c r="H136" s="138"/>
    </row>
    <row r="137" spans="2:8" ht="15" customHeight="1" x14ac:dyDescent="0.3">
      <c r="B137" s="118" t="s">
        <v>191</v>
      </c>
      <c r="C137" s="160" t="s">
        <v>125</v>
      </c>
      <c r="D137" s="159">
        <v>0.1512</v>
      </c>
      <c r="E137" s="71">
        <v>0.11764705882352941</v>
      </c>
      <c r="F137" s="71">
        <v>0.122</v>
      </c>
      <c r="G137" s="71">
        <v>0.13900000000000001</v>
      </c>
      <c r="H137" s="138"/>
    </row>
    <row r="138" spans="2:8" ht="15" customHeight="1" thickBot="1" x14ac:dyDescent="0.35">
      <c r="B138" s="151" t="s">
        <v>71</v>
      </c>
      <c r="C138" s="163" t="s">
        <v>91</v>
      </c>
      <c r="D138" s="153">
        <v>86</v>
      </c>
      <c r="E138" s="179">
        <v>85</v>
      </c>
      <c r="F138" s="179">
        <v>74</v>
      </c>
      <c r="G138" s="179">
        <v>65</v>
      </c>
      <c r="H138" s="138"/>
    </row>
    <row r="139" spans="2:8" ht="15" customHeight="1" x14ac:dyDescent="0.3">
      <c r="B139" s="144" t="s">
        <v>164</v>
      </c>
      <c r="C139" s="145"/>
      <c r="D139" s="161"/>
      <c r="E139" s="186"/>
      <c r="F139" s="186"/>
      <c r="G139" s="186"/>
      <c r="H139" s="138"/>
    </row>
    <row r="140" spans="2:8" ht="15" customHeight="1" x14ac:dyDescent="0.3">
      <c r="B140" s="118" t="s">
        <v>186</v>
      </c>
      <c r="C140" s="148" t="s">
        <v>125</v>
      </c>
      <c r="D140" s="159">
        <v>3.0000000000000001E-3</v>
      </c>
      <c r="E140" s="172" t="s">
        <v>87</v>
      </c>
      <c r="F140" s="172" t="s">
        <v>87</v>
      </c>
      <c r="G140" s="172" t="s">
        <v>87</v>
      </c>
      <c r="H140" s="138"/>
    </row>
    <row r="141" spans="2:8" ht="15" customHeight="1" x14ac:dyDescent="0.3">
      <c r="B141" s="118" t="s">
        <v>187</v>
      </c>
      <c r="C141" s="148" t="s">
        <v>125</v>
      </c>
      <c r="D141" s="159">
        <v>7.9799999999999996E-2</v>
      </c>
      <c r="E141" s="172" t="s">
        <v>87</v>
      </c>
      <c r="F141" s="172" t="s">
        <v>87</v>
      </c>
      <c r="G141" s="172" t="s">
        <v>87</v>
      </c>
      <c r="H141" s="138"/>
    </row>
    <row r="142" spans="2:8" ht="15" customHeight="1" x14ac:dyDescent="0.3">
      <c r="B142" s="118" t="s">
        <v>188</v>
      </c>
      <c r="C142" s="148" t="s">
        <v>125</v>
      </c>
      <c r="D142" s="159">
        <v>0.22900000000000001</v>
      </c>
      <c r="E142" s="172" t="s">
        <v>87</v>
      </c>
      <c r="F142" s="172" t="s">
        <v>87</v>
      </c>
      <c r="G142" s="172" t="s">
        <v>87</v>
      </c>
      <c r="H142" s="138"/>
    </row>
    <row r="143" spans="2:8" ht="15" customHeight="1" x14ac:dyDescent="0.3">
      <c r="B143" s="118" t="s">
        <v>189</v>
      </c>
      <c r="C143" s="148" t="s">
        <v>125</v>
      </c>
      <c r="D143" s="159">
        <v>0.2747</v>
      </c>
      <c r="E143" s="172" t="s">
        <v>87</v>
      </c>
      <c r="F143" s="172" t="s">
        <v>87</v>
      </c>
      <c r="G143" s="172" t="s">
        <v>87</v>
      </c>
      <c r="H143" s="138"/>
    </row>
    <row r="144" spans="2:8" ht="15" customHeight="1" x14ac:dyDescent="0.3">
      <c r="B144" s="118" t="s">
        <v>190</v>
      </c>
      <c r="C144" s="148" t="s">
        <v>125</v>
      </c>
      <c r="D144" s="159">
        <v>0.26740000000000003</v>
      </c>
      <c r="E144" s="172" t="s">
        <v>87</v>
      </c>
      <c r="F144" s="172" t="s">
        <v>87</v>
      </c>
      <c r="G144" s="172" t="s">
        <v>87</v>
      </c>
      <c r="H144" s="138"/>
    </row>
    <row r="145" spans="2:9" ht="15" customHeight="1" x14ac:dyDescent="0.3">
      <c r="B145" s="118" t="s">
        <v>191</v>
      </c>
      <c r="C145" s="160" t="s">
        <v>125</v>
      </c>
      <c r="D145" s="159">
        <v>0.1462</v>
      </c>
      <c r="E145" s="172" t="s">
        <v>87</v>
      </c>
      <c r="F145" s="172" t="s">
        <v>87</v>
      </c>
      <c r="G145" s="172" t="s">
        <v>87</v>
      </c>
      <c r="H145" s="138"/>
      <c r="I145" s="138"/>
    </row>
    <row r="146" spans="2:9" ht="15" customHeight="1" thickBot="1" x14ac:dyDescent="0.35">
      <c r="B146" s="151" t="s">
        <v>164</v>
      </c>
      <c r="C146" s="163" t="s">
        <v>91</v>
      </c>
      <c r="D146" s="153">
        <v>677</v>
      </c>
      <c r="E146" s="179">
        <v>0</v>
      </c>
      <c r="F146" s="179">
        <v>0</v>
      </c>
      <c r="G146" s="179">
        <v>0</v>
      </c>
      <c r="H146" s="138"/>
      <c r="I146" s="138"/>
    </row>
    <row r="147" spans="2:9" ht="15" customHeight="1" x14ac:dyDescent="0.3">
      <c r="B147" s="165" t="s">
        <v>72</v>
      </c>
      <c r="C147" s="166" t="s">
        <v>91</v>
      </c>
      <c r="D147" s="167">
        <f>+D122+D130+D138+D146</f>
        <v>1198</v>
      </c>
      <c r="E147" s="167">
        <f>+E122+E130+E138</f>
        <v>486</v>
      </c>
      <c r="F147" s="167">
        <f>+F122+F130+F138</f>
        <v>442</v>
      </c>
      <c r="G147" s="167">
        <f>+G122+G130+G138</f>
        <v>388</v>
      </c>
      <c r="H147" s="138"/>
      <c r="I147" s="138"/>
    </row>
    <row r="148" spans="2:9" ht="15" customHeight="1" x14ac:dyDescent="0.3">
      <c r="B148" s="138"/>
      <c r="C148" s="138"/>
      <c r="D148" s="138"/>
      <c r="E148" s="138"/>
      <c r="F148" s="138"/>
      <c r="G148" s="138"/>
      <c r="H148" s="138"/>
      <c r="I148" s="138"/>
    </row>
    <row r="149" spans="2:9" ht="20.100000000000001" customHeight="1" x14ac:dyDescent="0.3">
      <c r="B149" s="141" t="s">
        <v>192</v>
      </c>
      <c r="C149" s="138"/>
      <c r="D149" s="138"/>
      <c r="E149" s="138"/>
      <c r="F149" s="138"/>
      <c r="G149" s="138"/>
      <c r="H149" s="138"/>
      <c r="I149" s="138"/>
    </row>
    <row r="150" spans="2:9" ht="15" customHeight="1" x14ac:dyDescent="0.3">
      <c r="B150" s="142"/>
      <c r="C150" s="143" t="s">
        <v>54</v>
      </c>
      <c r="D150" s="143">
        <v>2025</v>
      </c>
      <c r="E150" s="143">
        <v>2024</v>
      </c>
      <c r="F150" s="143">
        <v>2023</v>
      </c>
      <c r="G150" s="143">
        <v>2022</v>
      </c>
      <c r="H150" s="138"/>
      <c r="I150" s="138"/>
    </row>
    <row r="151" spans="2:9" ht="15" customHeight="1" x14ac:dyDescent="0.3">
      <c r="B151" s="144" t="s">
        <v>57</v>
      </c>
      <c r="C151" s="145"/>
      <c r="D151" s="146"/>
      <c r="E151" s="171"/>
      <c r="F151" s="171"/>
      <c r="G151" s="171"/>
      <c r="H151" s="138"/>
      <c r="I151" s="138"/>
    </row>
    <row r="152" spans="2:9" ht="15" customHeight="1" x14ac:dyDescent="0.3">
      <c r="B152" s="118" t="s">
        <v>168</v>
      </c>
      <c r="C152" s="148" t="s">
        <v>125</v>
      </c>
      <c r="D152" s="159">
        <v>8.9300000000000004E-2</v>
      </c>
      <c r="E152" s="71">
        <v>0.13700000000000001</v>
      </c>
      <c r="F152" s="71">
        <v>8.5000000000000006E-2</v>
      </c>
      <c r="G152" s="71">
        <v>0.185</v>
      </c>
      <c r="H152" s="138"/>
      <c r="I152" s="138"/>
    </row>
    <row r="153" spans="2:9" ht="15" customHeight="1" x14ac:dyDescent="0.3">
      <c r="B153" s="118" t="s">
        <v>169</v>
      </c>
      <c r="C153" s="148" t="s">
        <v>125</v>
      </c>
      <c r="D153" s="159">
        <v>0.2429</v>
      </c>
      <c r="E153" s="71">
        <v>0.25</v>
      </c>
      <c r="F153" s="71">
        <v>0.19700000000000001</v>
      </c>
      <c r="G153" s="71">
        <v>0.40799999999999997</v>
      </c>
      <c r="H153" s="138"/>
      <c r="I153" s="138"/>
    </row>
    <row r="154" spans="2:9" ht="15" customHeight="1" thickBot="1" x14ac:dyDescent="0.35">
      <c r="B154" s="119" t="s">
        <v>170</v>
      </c>
      <c r="C154" s="187" t="s">
        <v>125</v>
      </c>
      <c r="D154" s="188">
        <v>0</v>
      </c>
      <c r="E154" s="189">
        <v>0</v>
      </c>
      <c r="F154" s="189">
        <v>0</v>
      </c>
      <c r="G154" s="189" t="s">
        <v>87</v>
      </c>
      <c r="H154" s="138"/>
      <c r="I154" s="138"/>
    </row>
    <row r="155" spans="2:9" ht="15" customHeight="1" x14ac:dyDescent="0.3">
      <c r="B155" s="155" t="s">
        <v>63</v>
      </c>
      <c r="C155" s="145"/>
      <c r="D155" s="159"/>
      <c r="E155" s="177"/>
      <c r="F155" s="177"/>
      <c r="G155" s="177"/>
      <c r="H155" s="138"/>
      <c r="I155" s="138"/>
    </row>
    <row r="156" spans="2:9" ht="15" customHeight="1" x14ac:dyDescent="0.3">
      <c r="B156" s="118" t="s">
        <v>168</v>
      </c>
      <c r="C156" s="148" t="s">
        <v>125</v>
      </c>
      <c r="D156" s="159">
        <v>0.18060000000000001</v>
      </c>
      <c r="E156" s="71">
        <v>0.19</v>
      </c>
      <c r="F156" s="71">
        <v>0.129</v>
      </c>
      <c r="G156" s="71">
        <v>0.08</v>
      </c>
      <c r="H156" s="138"/>
      <c r="I156" s="138"/>
    </row>
    <row r="157" spans="2:9" ht="15" customHeight="1" x14ac:dyDescent="0.3">
      <c r="B157" s="118" t="s">
        <v>169</v>
      </c>
      <c r="C157" s="148" t="s">
        <v>125</v>
      </c>
      <c r="D157" s="149">
        <v>9.9000000000000005E-2</v>
      </c>
      <c r="E157" s="71">
        <v>0.10199999999999999</v>
      </c>
      <c r="F157" s="71">
        <v>7.6999999999999999E-2</v>
      </c>
      <c r="G157" s="71">
        <v>7.4999999999999997E-2</v>
      </c>
      <c r="H157" s="138"/>
      <c r="I157" s="138"/>
    </row>
    <row r="158" spans="2:9" ht="15" customHeight="1" thickBot="1" x14ac:dyDescent="0.35">
      <c r="B158" s="119" t="s">
        <v>170</v>
      </c>
      <c r="C158" s="187" t="s">
        <v>125</v>
      </c>
      <c r="D158" s="188">
        <v>0</v>
      </c>
      <c r="E158" s="189">
        <v>0</v>
      </c>
      <c r="F158" s="189">
        <v>0</v>
      </c>
      <c r="G158" s="189" t="s">
        <v>87</v>
      </c>
      <c r="H158" s="138"/>
      <c r="I158" s="138"/>
    </row>
    <row r="159" spans="2:9" ht="15" customHeight="1" x14ac:dyDescent="0.3">
      <c r="B159" s="155" t="s">
        <v>70</v>
      </c>
      <c r="C159" s="145"/>
      <c r="D159" s="159"/>
      <c r="E159" s="177"/>
      <c r="F159" s="177"/>
      <c r="G159" s="177"/>
      <c r="H159" s="138" t="s">
        <v>193</v>
      </c>
      <c r="I159" s="138"/>
    </row>
    <row r="160" spans="2:9" ht="15" customHeight="1" x14ac:dyDescent="0.3">
      <c r="B160" s="118" t="s">
        <v>168</v>
      </c>
      <c r="C160" s="148" t="s">
        <v>125</v>
      </c>
      <c r="D160" s="159">
        <v>7.4099999999999999E-2</v>
      </c>
      <c r="E160" s="71">
        <v>5.5E-2</v>
      </c>
      <c r="F160" s="71">
        <v>0.128</v>
      </c>
      <c r="G160" s="71">
        <v>0.35</v>
      </c>
      <c r="H160" s="138"/>
      <c r="I160" s="138"/>
    </row>
    <row r="161" spans="2:9" ht="15" customHeight="1" x14ac:dyDescent="0.3">
      <c r="B161" s="118" t="s">
        <v>169</v>
      </c>
      <c r="C161" s="148" t="s">
        <v>125</v>
      </c>
      <c r="D161" s="159">
        <v>3.1300000000000001E-2</v>
      </c>
      <c r="E161" s="71">
        <v>6.7000000000000004E-2</v>
      </c>
      <c r="F161" s="71">
        <v>9.4E-2</v>
      </c>
      <c r="G161" s="71">
        <v>0.12</v>
      </c>
      <c r="H161" s="138"/>
      <c r="I161" s="138"/>
    </row>
    <row r="162" spans="2:9" ht="15" customHeight="1" thickBot="1" x14ac:dyDescent="0.35">
      <c r="B162" s="119" t="s">
        <v>170</v>
      </c>
      <c r="C162" s="187" t="s">
        <v>125</v>
      </c>
      <c r="D162" s="188">
        <v>0</v>
      </c>
      <c r="E162" s="189">
        <v>0</v>
      </c>
      <c r="F162" s="189">
        <v>0</v>
      </c>
      <c r="G162" s="189" t="s">
        <v>87</v>
      </c>
      <c r="H162" s="138"/>
      <c r="I162" s="138"/>
    </row>
    <row r="163" spans="2:9" ht="15" customHeight="1" x14ac:dyDescent="0.3">
      <c r="B163" s="144" t="s">
        <v>164</v>
      </c>
      <c r="C163" s="145"/>
      <c r="D163" s="159"/>
      <c r="E163" s="177"/>
      <c r="F163" s="177"/>
      <c r="G163" s="177"/>
      <c r="H163" s="138"/>
      <c r="I163" s="138"/>
    </row>
    <row r="164" spans="2:9" ht="15" customHeight="1" x14ac:dyDescent="0.3">
      <c r="B164" s="118" t="s">
        <v>168</v>
      </c>
      <c r="C164" s="148" t="s">
        <v>125</v>
      </c>
      <c r="D164" s="159">
        <v>5.7000000000000002E-3</v>
      </c>
      <c r="E164" s="172" t="s">
        <v>87</v>
      </c>
      <c r="F164" s="172" t="s">
        <v>87</v>
      </c>
      <c r="G164" s="172" t="s">
        <v>87</v>
      </c>
      <c r="H164" s="138"/>
      <c r="I164" s="138"/>
    </row>
    <row r="165" spans="2:9" ht="15" customHeight="1" x14ac:dyDescent="0.3">
      <c r="B165" s="118" t="s">
        <v>169</v>
      </c>
      <c r="C165" s="148" t="s">
        <v>125</v>
      </c>
      <c r="D165" s="159">
        <v>6.1999999999999998E-3</v>
      </c>
      <c r="E165" s="172" t="s">
        <v>87</v>
      </c>
      <c r="F165" s="172" t="s">
        <v>87</v>
      </c>
      <c r="G165" s="172" t="s">
        <v>87</v>
      </c>
      <c r="H165" s="138"/>
      <c r="I165" s="138"/>
    </row>
    <row r="166" spans="2:9" ht="15" customHeight="1" thickBot="1" x14ac:dyDescent="0.35">
      <c r="B166" s="119" t="s">
        <v>170</v>
      </c>
      <c r="C166" s="187" t="s">
        <v>125</v>
      </c>
      <c r="D166" s="188">
        <v>0</v>
      </c>
      <c r="E166" s="172" t="s">
        <v>87</v>
      </c>
      <c r="F166" s="172" t="s">
        <v>87</v>
      </c>
      <c r="G166" s="172" t="s">
        <v>87</v>
      </c>
      <c r="H166" s="138"/>
      <c r="I166" s="138"/>
    </row>
    <row r="167" spans="2:9" ht="15" customHeight="1" x14ac:dyDescent="0.3">
      <c r="B167" s="309" t="s">
        <v>194</v>
      </c>
      <c r="C167" s="310" t="s">
        <v>125</v>
      </c>
      <c r="D167" s="335">
        <v>5.2499999999999998E-2</v>
      </c>
      <c r="E167" s="335">
        <v>0.14199999999999999</v>
      </c>
      <c r="F167" s="335">
        <f>+F201</f>
        <v>0.11312217194570136</v>
      </c>
      <c r="G167" s="335">
        <f>+G201</f>
        <v>0.20103092783505155</v>
      </c>
      <c r="H167" s="138"/>
      <c r="I167" s="138"/>
    </row>
    <row r="168" spans="2:9" ht="21" customHeight="1" x14ac:dyDescent="0.3">
      <c r="B168" s="453" t="s">
        <v>195</v>
      </c>
      <c r="C168" s="453"/>
      <c r="D168" s="453"/>
      <c r="E168" s="453"/>
      <c r="F168" s="453"/>
      <c r="G168" s="453"/>
      <c r="H168" s="138"/>
      <c r="I168" s="138"/>
    </row>
    <row r="169" spans="2:9" ht="17.25" customHeight="1" x14ac:dyDescent="0.3">
      <c r="B169" s="263" t="s">
        <v>196</v>
      </c>
      <c r="C169" s="138"/>
      <c r="D169" s="138"/>
      <c r="E169" s="138"/>
      <c r="F169" s="138"/>
      <c r="G169" s="138"/>
      <c r="H169" s="138"/>
      <c r="I169" s="138"/>
    </row>
    <row r="170" spans="2:9" ht="15" customHeight="1" x14ac:dyDescent="0.3">
      <c r="B170" s="263"/>
      <c r="C170" s="138"/>
      <c r="D170" s="138"/>
      <c r="E170" s="138"/>
      <c r="F170" s="138"/>
      <c r="G170" s="138"/>
      <c r="H170" s="138"/>
      <c r="I170" s="138"/>
    </row>
    <row r="171" spans="2:9" ht="20.100000000000001" customHeight="1" x14ac:dyDescent="0.3">
      <c r="B171" s="141" t="s">
        <v>197</v>
      </c>
      <c r="C171" s="138"/>
      <c r="D171" s="138"/>
      <c r="E171" s="138"/>
      <c r="F171" s="138"/>
      <c r="G171" s="138"/>
      <c r="H171" s="138" t="s">
        <v>198</v>
      </c>
      <c r="I171" s="138"/>
    </row>
    <row r="172" spans="2:9" ht="15" customHeight="1" x14ac:dyDescent="0.3">
      <c r="B172" s="142"/>
      <c r="C172" s="143" t="s">
        <v>54</v>
      </c>
      <c r="D172" s="143">
        <v>2025</v>
      </c>
      <c r="E172" s="143">
        <v>2024</v>
      </c>
      <c r="F172" s="143">
        <v>2023</v>
      </c>
      <c r="G172" s="143">
        <v>2022</v>
      </c>
      <c r="H172" s="138"/>
      <c r="I172" s="138"/>
    </row>
    <row r="173" spans="2:9" ht="15" customHeight="1" x14ac:dyDescent="0.3">
      <c r="B173" s="144" t="s">
        <v>57</v>
      </c>
      <c r="C173" s="145"/>
      <c r="D173" s="159"/>
      <c r="E173" s="171"/>
      <c r="F173" s="171"/>
      <c r="G173" s="171"/>
      <c r="H173" s="138"/>
      <c r="I173" s="138"/>
    </row>
    <row r="174" spans="2:9" ht="15" customHeight="1" x14ac:dyDescent="0.3">
      <c r="B174" s="118" t="s">
        <v>186</v>
      </c>
      <c r="C174" s="148" t="s">
        <v>125</v>
      </c>
      <c r="D174" s="159">
        <v>0</v>
      </c>
      <c r="E174" s="71">
        <v>0</v>
      </c>
      <c r="F174" s="71">
        <v>0</v>
      </c>
      <c r="G174" s="71">
        <v>1</v>
      </c>
      <c r="H174" s="138"/>
      <c r="I174" s="138"/>
    </row>
    <row r="175" spans="2:9" ht="15" customHeight="1" x14ac:dyDescent="0.3">
      <c r="B175" s="118" t="s">
        <v>187</v>
      </c>
      <c r="C175" s="148" t="s">
        <v>125</v>
      </c>
      <c r="D175" s="159">
        <v>9.0899999999999995E-2</v>
      </c>
      <c r="E175" s="71">
        <v>4.8000000000000001E-2</v>
      </c>
      <c r="F175" s="71">
        <v>0.111</v>
      </c>
      <c r="G175" s="71">
        <v>0.54500000000000004</v>
      </c>
      <c r="H175" s="138"/>
      <c r="I175" s="138"/>
    </row>
    <row r="176" spans="2:9" ht="15" customHeight="1" x14ac:dyDescent="0.3">
      <c r="B176" s="118" t="s">
        <v>188</v>
      </c>
      <c r="C176" s="148" t="s">
        <v>125</v>
      </c>
      <c r="D176" s="159">
        <v>1.61E-2</v>
      </c>
      <c r="E176" s="71">
        <v>0.219</v>
      </c>
      <c r="F176" s="71">
        <v>1.6E-2</v>
      </c>
      <c r="G176" s="71">
        <v>0.23699999999999999</v>
      </c>
      <c r="H176" s="138"/>
      <c r="I176" s="138"/>
    </row>
    <row r="177" spans="2:9" ht="15" customHeight="1" x14ac:dyDescent="0.3">
      <c r="B177" s="118" t="s">
        <v>189</v>
      </c>
      <c r="C177" s="148" t="s">
        <v>125</v>
      </c>
      <c r="D177" s="159">
        <v>0.28000000000000003</v>
      </c>
      <c r="E177" s="71">
        <v>0.182</v>
      </c>
      <c r="F177" s="71">
        <v>0.161</v>
      </c>
      <c r="G177" s="71">
        <v>0.26600000000000001</v>
      </c>
      <c r="H177" s="138"/>
      <c r="I177" s="138"/>
    </row>
    <row r="178" spans="2:9" s="262" customFormat="1" ht="15" customHeight="1" x14ac:dyDescent="0.3">
      <c r="B178" s="118" t="s">
        <v>190</v>
      </c>
      <c r="C178" s="148" t="s">
        <v>125</v>
      </c>
      <c r="D178" s="308">
        <v>5.4800000000000001E-2</v>
      </c>
      <c r="E178" s="71">
        <v>0.1</v>
      </c>
      <c r="F178" s="71">
        <v>0.14000000000000001</v>
      </c>
      <c r="G178" s="71">
        <v>0.156</v>
      </c>
    </row>
    <row r="179" spans="2:9" s="262" customFormat="1" ht="15" customHeight="1" thickBot="1" x14ac:dyDescent="0.35">
      <c r="B179" s="119" t="s">
        <v>191</v>
      </c>
      <c r="C179" s="187" t="s">
        <v>125</v>
      </c>
      <c r="D179" s="188">
        <v>5.7099999999999998E-2</v>
      </c>
      <c r="E179" s="189">
        <v>0.222</v>
      </c>
      <c r="F179" s="189">
        <v>0.108</v>
      </c>
      <c r="G179" s="189">
        <v>0.17100000000000001</v>
      </c>
    </row>
    <row r="180" spans="2:9" ht="15" customHeight="1" x14ac:dyDescent="0.3">
      <c r="B180" s="155" t="s">
        <v>63</v>
      </c>
      <c r="C180" s="145"/>
      <c r="D180" s="159"/>
      <c r="E180" s="177"/>
      <c r="F180" s="177"/>
      <c r="G180" s="177"/>
      <c r="H180" s="138"/>
      <c r="I180" s="138"/>
    </row>
    <row r="181" spans="2:9" ht="15" customHeight="1" x14ac:dyDescent="0.3">
      <c r="B181" s="118" t="s">
        <v>186</v>
      </c>
      <c r="C181" s="148" t="s">
        <v>125</v>
      </c>
      <c r="D181" s="159">
        <v>0</v>
      </c>
      <c r="E181" s="71">
        <v>0</v>
      </c>
      <c r="F181" s="71">
        <v>0</v>
      </c>
      <c r="G181" s="71">
        <v>0</v>
      </c>
      <c r="H181" s="138"/>
      <c r="I181" s="138"/>
    </row>
    <row r="182" spans="2:9" ht="15" customHeight="1" x14ac:dyDescent="0.3">
      <c r="B182" s="118" t="s">
        <v>187</v>
      </c>
      <c r="C182" s="148" t="s">
        <v>125</v>
      </c>
      <c r="D182" s="159">
        <v>0</v>
      </c>
      <c r="E182" s="71">
        <v>0.5</v>
      </c>
      <c r="F182" s="71">
        <v>0</v>
      </c>
      <c r="G182" s="71">
        <v>0</v>
      </c>
      <c r="H182" s="138"/>
      <c r="I182" s="138"/>
    </row>
    <row r="183" spans="2:9" ht="15" customHeight="1" x14ac:dyDescent="0.3">
      <c r="B183" s="118" t="s">
        <v>188</v>
      </c>
      <c r="C183" s="148" t="s">
        <v>125</v>
      </c>
      <c r="D183" s="159">
        <v>5.5599999999999997E-2</v>
      </c>
      <c r="E183" s="71">
        <v>0.125</v>
      </c>
      <c r="F183" s="71">
        <v>0.125</v>
      </c>
      <c r="G183" s="71">
        <v>0.105</v>
      </c>
      <c r="H183" s="138"/>
      <c r="I183" s="138"/>
    </row>
    <row r="184" spans="2:9" ht="15" customHeight="1" x14ac:dyDescent="0.3">
      <c r="B184" s="118" t="s">
        <v>189</v>
      </c>
      <c r="C184" s="148" t="s">
        <v>125</v>
      </c>
      <c r="D184" s="159">
        <v>0.35560000000000003</v>
      </c>
      <c r="E184" s="71">
        <v>0.20599999999999999</v>
      </c>
      <c r="F184" s="71">
        <v>9.0999999999999998E-2</v>
      </c>
      <c r="G184" s="71">
        <v>0.04</v>
      </c>
      <c r="H184" s="138"/>
      <c r="I184" s="138"/>
    </row>
    <row r="185" spans="2:9" ht="15" customHeight="1" x14ac:dyDescent="0.3">
      <c r="B185" s="118" t="s">
        <v>190</v>
      </c>
      <c r="C185" s="148" t="s">
        <v>125</v>
      </c>
      <c r="D185" s="308">
        <v>4.65E-2</v>
      </c>
      <c r="E185" s="71">
        <v>7.9000000000000001E-2</v>
      </c>
      <c r="F185" s="71">
        <v>0.2</v>
      </c>
      <c r="G185" s="71">
        <v>0.13800000000000001</v>
      </c>
      <c r="H185" s="138"/>
      <c r="I185" s="138"/>
    </row>
    <row r="186" spans="2:9" ht="15" customHeight="1" thickBot="1" x14ac:dyDescent="0.35">
      <c r="B186" s="119" t="s">
        <v>191</v>
      </c>
      <c r="C186" s="187" t="s">
        <v>125</v>
      </c>
      <c r="D186" s="188">
        <v>0</v>
      </c>
      <c r="E186" s="189">
        <v>0.14299999999999999</v>
      </c>
      <c r="F186" s="189">
        <v>0</v>
      </c>
      <c r="G186" s="189">
        <v>0</v>
      </c>
      <c r="H186" s="138"/>
      <c r="I186" s="138"/>
    </row>
    <row r="187" spans="2:9" ht="15" customHeight="1" x14ac:dyDescent="0.3">
      <c r="B187" s="155" t="s">
        <v>70</v>
      </c>
      <c r="C187" s="145"/>
      <c r="D187" s="159"/>
      <c r="E187" s="177"/>
      <c r="F187" s="177"/>
      <c r="G187" s="177"/>
      <c r="H187" s="138"/>
      <c r="I187" s="138"/>
    </row>
    <row r="188" spans="2:9" ht="15" customHeight="1" x14ac:dyDescent="0.3">
      <c r="B188" s="118" t="s">
        <v>186</v>
      </c>
      <c r="C188" s="148" t="s">
        <v>125</v>
      </c>
      <c r="D188" s="159">
        <v>0</v>
      </c>
      <c r="E188" s="71">
        <v>0</v>
      </c>
      <c r="F188" s="71">
        <v>0</v>
      </c>
      <c r="G188" s="71">
        <v>0</v>
      </c>
      <c r="H188" s="138"/>
      <c r="I188" s="138"/>
    </row>
    <row r="189" spans="2:9" ht="15" customHeight="1" x14ac:dyDescent="0.3">
      <c r="B189" s="118" t="s">
        <v>187</v>
      </c>
      <c r="C189" s="148" t="s">
        <v>125</v>
      </c>
      <c r="D189" s="159">
        <v>0</v>
      </c>
      <c r="E189" s="71">
        <v>0</v>
      </c>
      <c r="F189" s="71">
        <v>0.111</v>
      </c>
      <c r="G189" s="71">
        <v>0.8</v>
      </c>
      <c r="H189" s="138"/>
      <c r="I189" s="138"/>
    </row>
    <row r="190" spans="2:9" ht="15" customHeight="1" x14ac:dyDescent="0.3">
      <c r="B190" s="118" t="s">
        <v>188</v>
      </c>
      <c r="C190" s="148" t="s">
        <v>125</v>
      </c>
      <c r="D190" s="159">
        <v>0</v>
      </c>
      <c r="E190" s="71">
        <v>0</v>
      </c>
      <c r="F190" s="71">
        <v>0.3</v>
      </c>
      <c r="G190" s="71">
        <v>0.313</v>
      </c>
      <c r="H190" s="138"/>
      <c r="I190" s="138"/>
    </row>
    <row r="191" spans="2:9" ht="15" customHeight="1" x14ac:dyDescent="0.3">
      <c r="B191" s="118" t="s">
        <v>189</v>
      </c>
      <c r="C191" s="148" t="s">
        <v>125</v>
      </c>
      <c r="D191" s="159">
        <v>0.33329999999999999</v>
      </c>
      <c r="E191" s="71">
        <v>0.14299999999999999</v>
      </c>
      <c r="F191" s="71">
        <v>0</v>
      </c>
      <c r="G191" s="71">
        <v>0.154</v>
      </c>
      <c r="H191" s="138"/>
      <c r="I191" s="138"/>
    </row>
    <row r="192" spans="2:9" ht="15" customHeight="1" x14ac:dyDescent="0.3">
      <c r="B192" s="118" t="s">
        <v>190</v>
      </c>
      <c r="C192" s="148" t="s">
        <v>125</v>
      </c>
      <c r="D192" s="308">
        <v>0</v>
      </c>
      <c r="E192" s="71">
        <v>4.2999999999999997E-2</v>
      </c>
      <c r="F192" s="71">
        <v>4.2999999999999997E-2</v>
      </c>
      <c r="G192" s="71">
        <v>0.182</v>
      </c>
      <c r="H192" s="138"/>
      <c r="I192" s="138"/>
    </row>
    <row r="193" spans="2:9" ht="15" customHeight="1" thickBot="1" x14ac:dyDescent="0.35">
      <c r="B193" s="119" t="s">
        <v>191</v>
      </c>
      <c r="C193" s="187" t="s">
        <v>125</v>
      </c>
      <c r="D193" s="188">
        <v>0</v>
      </c>
      <c r="E193" s="189">
        <v>0.2</v>
      </c>
      <c r="F193" s="189">
        <v>0.111</v>
      </c>
      <c r="G193" s="189">
        <v>0.222</v>
      </c>
      <c r="H193" s="138"/>
      <c r="I193" s="138"/>
    </row>
    <row r="194" spans="2:9" ht="15" customHeight="1" x14ac:dyDescent="0.3">
      <c r="B194" s="144" t="s">
        <v>164</v>
      </c>
      <c r="C194" s="145"/>
      <c r="D194" s="159"/>
      <c r="E194" s="177"/>
      <c r="F194" s="177"/>
      <c r="G194" s="177"/>
      <c r="H194" s="138"/>
      <c r="I194" s="138"/>
    </row>
    <row r="195" spans="2:9" ht="15" customHeight="1" x14ac:dyDescent="0.3">
      <c r="B195" s="118" t="s">
        <v>186</v>
      </c>
      <c r="C195" s="148" t="s">
        <v>125</v>
      </c>
      <c r="D195" s="159">
        <v>0</v>
      </c>
      <c r="E195" s="172" t="s">
        <v>87</v>
      </c>
      <c r="F195" s="172" t="s">
        <v>87</v>
      </c>
      <c r="G195" s="172" t="s">
        <v>87</v>
      </c>
      <c r="H195" s="138"/>
      <c r="I195" s="138"/>
    </row>
    <row r="196" spans="2:9" ht="15" customHeight="1" x14ac:dyDescent="0.3">
      <c r="B196" s="118" t="s">
        <v>187</v>
      </c>
      <c r="C196" s="148" t="s">
        <v>125</v>
      </c>
      <c r="D196" s="159">
        <v>0</v>
      </c>
      <c r="E196" s="172" t="s">
        <v>87</v>
      </c>
      <c r="F196" s="172" t="s">
        <v>87</v>
      </c>
      <c r="G196" s="172" t="s">
        <v>87</v>
      </c>
      <c r="H196" s="138"/>
      <c r="I196" s="138"/>
    </row>
    <row r="197" spans="2:9" ht="15" customHeight="1" x14ac:dyDescent="0.3">
      <c r="B197" s="118" t="s">
        <v>188</v>
      </c>
      <c r="C197" s="148" t="s">
        <v>125</v>
      </c>
      <c r="D197" s="159">
        <v>6.4999999999999997E-3</v>
      </c>
      <c r="E197" s="172" t="s">
        <v>87</v>
      </c>
      <c r="F197" s="172" t="s">
        <v>87</v>
      </c>
      <c r="G197" s="172" t="s">
        <v>87</v>
      </c>
      <c r="H197" s="138"/>
      <c r="I197" s="138"/>
    </row>
    <row r="198" spans="2:9" ht="15" customHeight="1" x14ac:dyDescent="0.3">
      <c r="B198" s="118" t="s">
        <v>189</v>
      </c>
      <c r="C198" s="148" t="s">
        <v>125</v>
      </c>
      <c r="D198" s="159">
        <v>1.0800000000000001E-2</v>
      </c>
      <c r="E198" s="172" t="s">
        <v>87</v>
      </c>
      <c r="F198" s="172" t="s">
        <v>87</v>
      </c>
      <c r="G198" s="172" t="s">
        <v>87</v>
      </c>
      <c r="H198" s="138"/>
      <c r="I198" s="138"/>
    </row>
    <row r="199" spans="2:9" ht="15" customHeight="1" x14ac:dyDescent="0.3">
      <c r="B199" s="118" t="s">
        <v>190</v>
      </c>
      <c r="C199" s="148" t="s">
        <v>125</v>
      </c>
      <c r="D199" s="308">
        <v>5.4999999999999997E-3</v>
      </c>
      <c r="E199" s="172" t="s">
        <v>87</v>
      </c>
      <c r="F199" s="172" t="s">
        <v>87</v>
      </c>
      <c r="G199" s="172" t="s">
        <v>87</v>
      </c>
      <c r="H199" s="138"/>
      <c r="I199" s="138"/>
    </row>
    <row r="200" spans="2:9" ht="15" customHeight="1" thickBot="1" x14ac:dyDescent="0.35">
      <c r="B200" s="119" t="s">
        <v>191</v>
      </c>
      <c r="C200" s="187" t="s">
        <v>125</v>
      </c>
      <c r="D200" s="188">
        <v>0</v>
      </c>
      <c r="E200" s="172" t="s">
        <v>87</v>
      </c>
      <c r="F200" s="172" t="s">
        <v>87</v>
      </c>
      <c r="G200" s="172" t="s">
        <v>87</v>
      </c>
      <c r="H200" s="138"/>
      <c r="I200" s="138"/>
    </row>
    <row r="201" spans="2:9" ht="15" customHeight="1" thickBot="1" x14ac:dyDescent="0.35">
      <c r="B201" s="180" t="s">
        <v>72</v>
      </c>
      <c r="C201" s="166" t="s">
        <v>125</v>
      </c>
      <c r="D201" s="323">
        <v>5.2499999999999998E-2</v>
      </c>
      <c r="E201" s="323">
        <v>0.14199999999999999</v>
      </c>
      <c r="F201" s="323">
        <f>50/F147</f>
        <v>0.11312217194570136</v>
      </c>
      <c r="G201" s="323">
        <f>78/G147</f>
        <v>0.20103092783505155</v>
      </c>
      <c r="H201" s="138"/>
      <c r="I201" s="138"/>
    </row>
    <row r="202" spans="2:9" ht="24" customHeight="1" x14ac:dyDescent="0.3">
      <c r="B202" s="454" t="s">
        <v>199</v>
      </c>
      <c r="C202" s="454"/>
      <c r="D202" s="454"/>
      <c r="E202" s="454"/>
      <c r="F202" s="454"/>
      <c r="G202" s="454"/>
      <c r="H202" s="138"/>
      <c r="I202" s="138"/>
    </row>
    <row r="203" spans="2:9" ht="15" customHeight="1" x14ac:dyDescent="0.3">
      <c r="B203" s="138"/>
      <c r="C203" s="138"/>
      <c r="D203" s="138"/>
      <c r="E203" s="138"/>
      <c r="F203" s="138"/>
      <c r="G203" s="138"/>
      <c r="H203" s="138"/>
      <c r="I203" s="138"/>
    </row>
    <row r="204" spans="2:9" ht="20.100000000000001" customHeight="1" x14ac:dyDescent="0.3">
      <c r="B204" s="141" t="s">
        <v>200</v>
      </c>
      <c r="C204" s="138"/>
      <c r="D204" s="138"/>
      <c r="E204" s="138"/>
      <c r="F204" s="138"/>
      <c r="G204" s="138"/>
      <c r="H204" s="138"/>
      <c r="I204" s="138"/>
    </row>
    <row r="205" spans="2:9" ht="15" customHeight="1" x14ac:dyDescent="0.3">
      <c r="B205" s="142"/>
      <c r="C205" s="143" t="s">
        <v>54</v>
      </c>
      <c r="D205" s="143">
        <v>2025</v>
      </c>
      <c r="E205" s="143">
        <v>2024</v>
      </c>
      <c r="F205" s="143">
        <v>2023</v>
      </c>
      <c r="G205" s="143">
        <v>2022</v>
      </c>
      <c r="H205" s="138"/>
      <c r="I205" s="138"/>
    </row>
    <row r="206" spans="2:9" ht="15" customHeight="1" x14ac:dyDescent="0.3">
      <c r="B206" s="144" t="s">
        <v>57</v>
      </c>
      <c r="C206" s="145"/>
      <c r="D206" s="146"/>
      <c r="E206" s="171"/>
      <c r="F206" s="171"/>
      <c r="G206" s="171"/>
      <c r="H206" s="138"/>
      <c r="I206" s="138"/>
    </row>
    <row r="207" spans="2:9" ht="15" customHeight="1" x14ac:dyDescent="0.3">
      <c r="B207" s="118" t="s">
        <v>168</v>
      </c>
      <c r="C207" s="148" t="s">
        <v>125</v>
      </c>
      <c r="D207" s="159">
        <v>0.63600000000000001</v>
      </c>
      <c r="E207" s="71">
        <v>0.59099999999999997</v>
      </c>
      <c r="F207" s="71">
        <v>0.57799999999999996</v>
      </c>
      <c r="G207" s="71" t="s">
        <v>87</v>
      </c>
      <c r="H207" s="138"/>
      <c r="I207" s="138"/>
    </row>
    <row r="208" spans="2:9" ht="15" customHeight="1" x14ac:dyDescent="0.3">
      <c r="B208" s="118" t="s">
        <v>169</v>
      </c>
      <c r="C208" s="148" t="s">
        <v>125</v>
      </c>
      <c r="D208" s="159">
        <v>0.34599999999999997</v>
      </c>
      <c r="E208" s="71">
        <v>0.40899999999999997</v>
      </c>
      <c r="F208" s="71">
        <v>0.42199999999999999</v>
      </c>
      <c r="G208" s="71" t="s">
        <v>87</v>
      </c>
      <c r="H208" s="138"/>
      <c r="I208" s="138"/>
    </row>
    <row r="209" spans="2:9" ht="15" customHeight="1" thickBot="1" x14ac:dyDescent="0.35">
      <c r="B209" s="119" t="s">
        <v>170</v>
      </c>
      <c r="C209" s="187" t="s">
        <v>125</v>
      </c>
      <c r="D209" s="188">
        <v>1.7999999999999999E-2</v>
      </c>
      <c r="E209" s="189">
        <v>0</v>
      </c>
      <c r="F209" s="189">
        <v>0</v>
      </c>
      <c r="G209" s="189" t="s">
        <v>87</v>
      </c>
      <c r="H209" s="138"/>
      <c r="I209" s="138"/>
    </row>
    <row r="210" spans="2:9" ht="15" customHeight="1" x14ac:dyDescent="0.3">
      <c r="B210" s="144" t="s">
        <v>63</v>
      </c>
      <c r="C210" s="145"/>
      <c r="D210" s="190"/>
      <c r="E210" s="171"/>
      <c r="F210" s="171"/>
      <c r="G210" s="171"/>
      <c r="H210" s="138"/>
      <c r="I210" s="138"/>
    </row>
    <row r="211" spans="2:9" ht="15" customHeight="1" x14ac:dyDescent="0.3">
      <c r="B211" s="118" t="s">
        <v>168</v>
      </c>
      <c r="C211" s="148" t="s">
        <v>125</v>
      </c>
      <c r="D211" s="159">
        <v>0.53700000000000003</v>
      </c>
      <c r="E211" s="71">
        <v>0.5</v>
      </c>
      <c r="F211" s="71">
        <v>0.6</v>
      </c>
      <c r="G211" s="71" t="s">
        <v>87</v>
      </c>
      <c r="H211" s="138"/>
      <c r="I211" s="138"/>
    </row>
    <row r="212" spans="2:9" ht="15" customHeight="1" x14ac:dyDescent="0.3">
      <c r="B212" s="118" t="s">
        <v>169</v>
      </c>
      <c r="C212" s="148" t="s">
        <v>125</v>
      </c>
      <c r="D212" s="159">
        <v>0.439</v>
      </c>
      <c r="E212" s="71">
        <v>0.5</v>
      </c>
      <c r="F212" s="71">
        <v>0.4</v>
      </c>
      <c r="G212" s="71" t="s">
        <v>87</v>
      </c>
      <c r="H212" s="138"/>
      <c r="I212" s="138"/>
    </row>
    <row r="213" spans="2:9" ht="15" customHeight="1" thickBot="1" x14ac:dyDescent="0.35">
      <c r="B213" s="119" t="s">
        <v>170</v>
      </c>
      <c r="C213" s="187" t="s">
        <v>125</v>
      </c>
      <c r="D213" s="188">
        <v>2.4400000000000002E-2</v>
      </c>
      <c r="E213" s="189">
        <v>0</v>
      </c>
      <c r="F213" s="189">
        <v>0</v>
      </c>
      <c r="G213" s="189" t="s">
        <v>87</v>
      </c>
      <c r="H213" s="138"/>
      <c r="I213" s="138"/>
    </row>
    <row r="214" spans="2:9" ht="15" customHeight="1" x14ac:dyDescent="0.3">
      <c r="B214" s="144" t="s">
        <v>70</v>
      </c>
      <c r="C214" s="145"/>
      <c r="D214" s="190"/>
      <c r="E214" s="171"/>
      <c r="F214" s="171"/>
      <c r="G214" s="171"/>
      <c r="H214" s="138"/>
      <c r="I214" s="138"/>
    </row>
    <row r="215" spans="2:9" ht="15" customHeight="1" x14ac:dyDescent="0.3">
      <c r="B215" s="118" t="s">
        <v>168</v>
      </c>
      <c r="C215" s="148" t="s">
        <v>125</v>
      </c>
      <c r="D215" s="159">
        <v>0.67</v>
      </c>
      <c r="E215" s="71">
        <v>0.76900000000000002</v>
      </c>
      <c r="F215" s="71">
        <v>0.70599999999999996</v>
      </c>
      <c r="G215" s="71" t="s">
        <v>87</v>
      </c>
      <c r="H215" s="138"/>
      <c r="I215" s="138"/>
    </row>
    <row r="216" spans="2:9" ht="15" customHeight="1" x14ac:dyDescent="0.3">
      <c r="B216" s="118" t="s">
        <v>169</v>
      </c>
      <c r="C216" s="148" t="s">
        <v>125</v>
      </c>
      <c r="D216" s="159">
        <v>0.33</v>
      </c>
      <c r="E216" s="71">
        <v>0.23100000000000001</v>
      </c>
      <c r="F216" s="71">
        <v>0.29399999999999998</v>
      </c>
      <c r="G216" s="71" t="s">
        <v>87</v>
      </c>
      <c r="H216" s="138"/>
      <c r="I216" s="138"/>
    </row>
    <row r="217" spans="2:9" ht="15" customHeight="1" thickBot="1" x14ac:dyDescent="0.35">
      <c r="B217" s="119" t="s">
        <v>170</v>
      </c>
      <c r="C217" s="187" t="s">
        <v>125</v>
      </c>
      <c r="D217" s="188">
        <v>0</v>
      </c>
      <c r="E217" s="189">
        <v>0</v>
      </c>
      <c r="F217" s="189">
        <v>0</v>
      </c>
      <c r="G217" s="189" t="s">
        <v>87</v>
      </c>
      <c r="H217" s="138"/>
      <c r="I217" s="138"/>
    </row>
    <row r="218" spans="2:9" ht="15" customHeight="1" x14ac:dyDescent="0.3">
      <c r="B218" s="144" t="s">
        <v>164</v>
      </c>
      <c r="C218" s="145"/>
      <c r="D218" s="190"/>
      <c r="E218" s="171"/>
      <c r="F218" s="171"/>
      <c r="G218" s="171"/>
      <c r="H218" s="138"/>
      <c r="I218" s="138"/>
    </row>
    <row r="219" spans="2:9" ht="15" customHeight="1" x14ac:dyDescent="0.3">
      <c r="B219" s="118" t="s">
        <v>168</v>
      </c>
      <c r="C219" s="148" t="s">
        <v>125</v>
      </c>
      <c r="D219" s="159" t="s">
        <v>87</v>
      </c>
      <c r="E219" s="172" t="s">
        <v>87</v>
      </c>
      <c r="F219" s="172" t="s">
        <v>87</v>
      </c>
      <c r="G219" s="172" t="s">
        <v>87</v>
      </c>
      <c r="H219" s="138"/>
      <c r="I219" s="138"/>
    </row>
    <row r="220" spans="2:9" ht="15" customHeight="1" x14ac:dyDescent="0.3">
      <c r="B220" s="118" t="s">
        <v>169</v>
      </c>
      <c r="C220" s="148" t="s">
        <v>125</v>
      </c>
      <c r="D220" s="159" t="s">
        <v>87</v>
      </c>
      <c r="E220" s="172" t="s">
        <v>87</v>
      </c>
      <c r="F220" s="172" t="s">
        <v>87</v>
      </c>
      <c r="G220" s="172" t="s">
        <v>87</v>
      </c>
      <c r="H220" s="138"/>
      <c r="I220" s="138"/>
    </row>
    <row r="221" spans="2:9" ht="15" customHeight="1" thickBot="1" x14ac:dyDescent="0.35">
      <c r="B221" s="324" t="s">
        <v>170</v>
      </c>
      <c r="C221" s="325" t="s">
        <v>125</v>
      </c>
      <c r="D221" s="188" t="s">
        <v>87</v>
      </c>
      <c r="E221" s="172" t="s">
        <v>87</v>
      </c>
      <c r="F221" s="172" t="s">
        <v>87</v>
      </c>
      <c r="G221" s="172" t="s">
        <v>87</v>
      </c>
      <c r="H221" s="138"/>
      <c r="I221" s="138"/>
    </row>
    <row r="222" spans="2:9" ht="15" customHeight="1" thickBot="1" x14ac:dyDescent="0.35">
      <c r="B222" s="336" t="s">
        <v>72</v>
      </c>
      <c r="C222" s="337" t="s">
        <v>91</v>
      </c>
      <c r="D222" s="338">
        <v>103</v>
      </c>
      <c r="E222" s="338">
        <v>113</v>
      </c>
      <c r="F222" s="338">
        <v>120</v>
      </c>
      <c r="G222" s="338" t="s">
        <v>87</v>
      </c>
      <c r="H222" s="138"/>
      <c r="I222" s="138"/>
    </row>
    <row r="223" spans="2:9" ht="15" customHeight="1" x14ac:dyDescent="0.3">
      <c r="B223" s="351" t="s">
        <v>184</v>
      </c>
      <c r="C223" s="351"/>
      <c r="D223" s="351"/>
      <c r="E223" s="351"/>
      <c r="F223" s="351"/>
      <c r="G223" s="351"/>
      <c r="H223" s="138"/>
      <c r="I223" s="138"/>
    </row>
    <row r="224" spans="2:9" ht="15" customHeight="1" x14ac:dyDescent="0.3">
      <c r="B224" s="343"/>
      <c r="C224" s="343"/>
      <c r="D224" s="343"/>
      <c r="E224" s="343"/>
      <c r="F224" s="343"/>
      <c r="G224" s="343"/>
      <c r="H224" s="138"/>
      <c r="I224" s="138"/>
    </row>
    <row r="225" spans="2:9" ht="15" customHeight="1" x14ac:dyDescent="0.3">
      <c r="B225" s="139" t="s">
        <v>201</v>
      </c>
      <c r="C225" s="170"/>
      <c r="D225" s="170"/>
      <c r="E225" s="170"/>
      <c r="F225" s="170"/>
      <c r="G225" s="170"/>
      <c r="H225" s="138"/>
      <c r="I225" s="138"/>
    </row>
    <row r="226" spans="2:9" ht="15" customHeight="1" x14ac:dyDescent="0.3">
      <c r="B226" s="139"/>
      <c r="C226" s="170"/>
      <c r="D226" s="170"/>
      <c r="E226" s="170"/>
      <c r="F226" s="170"/>
      <c r="G226" s="170"/>
      <c r="H226" s="138"/>
      <c r="I226" s="138"/>
    </row>
    <row r="227" spans="2:9" ht="20.100000000000001" customHeight="1" x14ac:dyDescent="0.3">
      <c r="B227" s="141" t="s">
        <v>202</v>
      </c>
      <c r="C227" s="138"/>
      <c r="D227" s="138"/>
      <c r="E227" s="138"/>
      <c r="F227" s="138"/>
      <c r="G227" s="138"/>
      <c r="H227" s="138"/>
      <c r="I227" s="138"/>
    </row>
    <row r="228" spans="2:9" ht="15" customHeight="1" x14ac:dyDescent="0.3">
      <c r="B228" s="142"/>
      <c r="C228" s="143" t="s">
        <v>54</v>
      </c>
      <c r="D228" s="143">
        <v>2025</v>
      </c>
      <c r="E228" s="143">
        <v>2024</v>
      </c>
      <c r="F228" s="143">
        <v>2023</v>
      </c>
      <c r="G228" s="143">
        <v>2022</v>
      </c>
      <c r="H228" s="138"/>
      <c r="I228" s="138"/>
    </row>
    <row r="229" spans="2:9" ht="15" customHeight="1" x14ac:dyDescent="0.3">
      <c r="B229" s="155" t="s">
        <v>57</v>
      </c>
      <c r="C229" s="145"/>
      <c r="D229" s="146"/>
      <c r="E229" s="171"/>
      <c r="F229" s="171"/>
      <c r="G229" s="171"/>
      <c r="H229" s="138"/>
      <c r="I229" s="138"/>
    </row>
    <row r="230" spans="2:9" ht="15" customHeight="1" x14ac:dyDescent="0.3">
      <c r="B230" s="118" t="s">
        <v>168</v>
      </c>
      <c r="C230" s="160" t="s">
        <v>125</v>
      </c>
      <c r="D230" s="191">
        <v>0.73399999999999999</v>
      </c>
      <c r="E230" s="71">
        <v>0.73885000000000001</v>
      </c>
      <c r="F230" s="71">
        <v>0.745</v>
      </c>
      <c r="G230" s="71">
        <v>0.79</v>
      </c>
      <c r="H230" s="138"/>
      <c r="I230" s="138"/>
    </row>
    <row r="231" spans="2:9" ht="15" customHeight="1" x14ac:dyDescent="0.3">
      <c r="B231" s="118" t="s">
        <v>169</v>
      </c>
      <c r="C231" s="160" t="s">
        <v>125</v>
      </c>
      <c r="D231" s="191">
        <v>0.26300000000000001</v>
      </c>
      <c r="E231" s="71">
        <v>0.26114999999999999</v>
      </c>
      <c r="F231" s="71">
        <v>0.255</v>
      </c>
      <c r="G231" s="71">
        <v>0.21</v>
      </c>
      <c r="H231" s="138"/>
      <c r="I231" s="138"/>
    </row>
    <row r="232" spans="2:9" ht="15" customHeight="1" x14ac:dyDescent="0.3">
      <c r="B232" s="192" t="s">
        <v>170</v>
      </c>
      <c r="C232" s="160" t="s">
        <v>125</v>
      </c>
      <c r="D232" s="191">
        <v>3.3E-3</v>
      </c>
      <c r="E232" s="71">
        <v>0</v>
      </c>
      <c r="F232" s="71">
        <v>0</v>
      </c>
      <c r="G232" s="71">
        <v>0</v>
      </c>
      <c r="H232" s="138"/>
      <c r="I232" s="217"/>
    </row>
    <row r="233" spans="2:9" ht="15" customHeight="1" thickBot="1" x14ac:dyDescent="0.35">
      <c r="B233" s="193" t="s">
        <v>62</v>
      </c>
      <c r="C233" s="163" t="s">
        <v>125</v>
      </c>
      <c r="D233" s="194">
        <f>SUM(D230:D232)</f>
        <v>1.0003</v>
      </c>
      <c r="E233" s="195">
        <f>SUM(E230:E232)</f>
        <v>1</v>
      </c>
      <c r="F233" s="195">
        <f>+F230+F231+F232</f>
        <v>1</v>
      </c>
      <c r="G233" s="195">
        <f>+G230+G231+G232</f>
        <v>1</v>
      </c>
      <c r="H233" s="138"/>
      <c r="I233" s="138"/>
    </row>
    <row r="234" spans="2:9" ht="15" customHeight="1" x14ac:dyDescent="0.3">
      <c r="B234" s="155" t="s">
        <v>63</v>
      </c>
      <c r="C234" s="156"/>
      <c r="D234" s="196"/>
      <c r="E234" s="176"/>
      <c r="F234" s="176"/>
      <c r="G234" s="176"/>
      <c r="H234" s="138"/>
      <c r="I234" s="138"/>
    </row>
    <row r="235" spans="2:9" ht="15" customHeight="1" x14ac:dyDescent="0.3">
      <c r="B235" s="118" t="s">
        <v>168</v>
      </c>
      <c r="C235" s="160" t="s">
        <v>125</v>
      </c>
      <c r="D235" s="191">
        <v>0.497</v>
      </c>
      <c r="E235" s="71">
        <v>0.52344000000000002</v>
      </c>
      <c r="F235" s="71">
        <v>0.56034482758620685</v>
      </c>
      <c r="G235" s="71">
        <v>0.55600000000000005</v>
      </c>
      <c r="H235" s="138"/>
      <c r="I235" s="138"/>
    </row>
    <row r="236" spans="2:9" ht="15" customHeight="1" x14ac:dyDescent="0.3">
      <c r="B236" s="118" t="s">
        <v>169</v>
      </c>
      <c r="C236" s="160" t="s">
        <v>125</v>
      </c>
      <c r="D236" s="197">
        <v>0.496</v>
      </c>
      <c r="E236" s="71">
        <v>0.47655999999999998</v>
      </c>
      <c r="F236" s="71">
        <v>0.43965517241379309</v>
      </c>
      <c r="G236" s="71">
        <v>0.44400000000000001</v>
      </c>
      <c r="H236" s="138"/>
      <c r="I236" s="138"/>
    </row>
    <row r="237" spans="2:9" ht="15" customHeight="1" x14ac:dyDescent="0.3">
      <c r="B237" s="192" t="s">
        <v>170</v>
      </c>
      <c r="C237" s="160" t="s">
        <v>125</v>
      </c>
      <c r="D237" s="197">
        <v>6.6E-3</v>
      </c>
      <c r="E237" s="71">
        <v>0</v>
      </c>
      <c r="F237" s="71">
        <v>0</v>
      </c>
      <c r="G237" s="71">
        <v>0</v>
      </c>
      <c r="H237" s="138"/>
      <c r="I237" s="138"/>
    </row>
    <row r="238" spans="2:9" ht="15" customHeight="1" thickBot="1" x14ac:dyDescent="0.35">
      <c r="B238" s="193" t="s">
        <v>69</v>
      </c>
      <c r="C238" s="173" t="s">
        <v>125</v>
      </c>
      <c r="D238" s="198">
        <f>SUM(D235:D237)</f>
        <v>0.99960000000000004</v>
      </c>
      <c r="E238" s="195">
        <f>SUM(E235:E237)</f>
        <v>1</v>
      </c>
      <c r="F238" s="195">
        <f>+F235+F236+F237</f>
        <v>1</v>
      </c>
      <c r="G238" s="195">
        <f>+G235+G236+G237</f>
        <v>1</v>
      </c>
      <c r="H238" s="138"/>
      <c r="I238" s="138"/>
    </row>
    <row r="239" spans="2:9" ht="15" customHeight="1" x14ac:dyDescent="0.3">
      <c r="B239" s="155" t="s">
        <v>70</v>
      </c>
      <c r="C239" s="156"/>
      <c r="D239" s="191"/>
      <c r="E239" s="177"/>
      <c r="F239" s="177"/>
      <c r="G239" s="177"/>
      <c r="H239" s="138"/>
      <c r="I239" s="138"/>
    </row>
    <row r="240" spans="2:9" ht="15" customHeight="1" x14ac:dyDescent="0.3">
      <c r="B240" s="118" t="s">
        <v>168</v>
      </c>
      <c r="C240" s="160" t="s">
        <v>125</v>
      </c>
      <c r="D240" s="191">
        <v>0.63690000000000002</v>
      </c>
      <c r="E240" s="71">
        <v>0.63636000000000004</v>
      </c>
      <c r="F240" s="71">
        <v>0.61038961038961037</v>
      </c>
      <c r="G240" s="71">
        <v>0.69199999999999995</v>
      </c>
      <c r="H240" s="138"/>
      <c r="I240" s="138"/>
    </row>
    <row r="241" spans="2:9" ht="15" customHeight="1" x14ac:dyDescent="0.3">
      <c r="B241" s="118" t="s">
        <v>169</v>
      </c>
      <c r="C241" s="160" t="s">
        <v>125</v>
      </c>
      <c r="D241" s="191">
        <v>0.36309999999999998</v>
      </c>
      <c r="E241" s="71">
        <v>0.36364000000000002</v>
      </c>
      <c r="F241" s="71">
        <v>0.38961038961038963</v>
      </c>
      <c r="G241" s="71">
        <v>0.308</v>
      </c>
      <c r="H241" s="138"/>
      <c r="I241" s="138"/>
    </row>
    <row r="242" spans="2:9" ht="15" customHeight="1" x14ac:dyDescent="0.3">
      <c r="B242" s="192" t="s">
        <v>170</v>
      </c>
      <c r="C242" s="160" t="s">
        <v>125</v>
      </c>
      <c r="D242" s="191">
        <v>0</v>
      </c>
      <c r="E242" s="71">
        <v>0</v>
      </c>
      <c r="F242" s="71">
        <v>0</v>
      </c>
      <c r="G242" s="71">
        <v>0</v>
      </c>
      <c r="H242" s="138"/>
      <c r="I242" s="138"/>
    </row>
    <row r="243" spans="2:9" ht="15" customHeight="1" thickBot="1" x14ac:dyDescent="0.35">
      <c r="B243" s="193" t="s">
        <v>71</v>
      </c>
      <c r="C243" s="163" t="s">
        <v>125</v>
      </c>
      <c r="D243" s="199">
        <f>SUM(D240:D242)</f>
        <v>1</v>
      </c>
      <c r="E243" s="195">
        <f>SUM(E240:E242)</f>
        <v>1</v>
      </c>
      <c r="F243" s="195">
        <f>+F240+F241+F242</f>
        <v>1</v>
      </c>
      <c r="G243" s="195">
        <f>+G240+G241+G242</f>
        <v>1</v>
      </c>
      <c r="H243" s="138"/>
      <c r="I243" s="138"/>
    </row>
    <row r="244" spans="2:9" ht="15" customHeight="1" x14ac:dyDescent="0.3">
      <c r="B244" s="144" t="s">
        <v>164</v>
      </c>
      <c r="C244" s="156"/>
      <c r="D244" s="190"/>
      <c r="E244" s="171"/>
      <c r="F244" s="171"/>
      <c r="G244" s="171"/>
      <c r="H244" s="138"/>
      <c r="I244" s="138"/>
    </row>
    <row r="245" spans="2:9" ht="15" customHeight="1" x14ac:dyDescent="0.3">
      <c r="B245" s="118" t="s">
        <v>168</v>
      </c>
      <c r="C245" s="160" t="s">
        <v>125</v>
      </c>
      <c r="D245" s="159" t="s">
        <v>87</v>
      </c>
      <c r="E245" s="172" t="s">
        <v>87</v>
      </c>
      <c r="F245" s="172" t="s">
        <v>87</v>
      </c>
      <c r="G245" s="172" t="s">
        <v>87</v>
      </c>
      <c r="H245" s="138"/>
      <c r="I245" s="138"/>
    </row>
    <row r="246" spans="2:9" ht="15" customHeight="1" x14ac:dyDescent="0.3">
      <c r="B246" s="118" t="s">
        <v>169</v>
      </c>
      <c r="C246" s="160" t="s">
        <v>125</v>
      </c>
      <c r="D246" s="159" t="s">
        <v>87</v>
      </c>
      <c r="E246" s="172" t="s">
        <v>87</v>
      </c>
      <c r="F246" s="172" t="s">
        <v>87</v>
      </c>
      <c r="G246" s="172" t="s">
        <v>87</v>
      </c>
      <c r="H246" s="138"/>
      <c r="I246" s="138"/>
    </row>
    <row r="247" spans="2:9" ht="15" customHeight="1" x14ac:dyDescent="0.3">
      <c r="B247" s="192" t="s">
        <v>170</v>
      </c>
      <c r="C247" s="160" t="s">
        <v>125</v>
      </c>
      <c r="D247" s="159" t="s">
        <v>87</v>
      </c>
      <c r="E247" s="172" t="s">
        <v>87</v>
      </c>
      <c r="F247" s="172" t="s">
        <v>87</v>
      </c>
      <c r="G247" s="172" t="s">
        <v>87</v>
      </c>
      <c r="H247" s="138"/>
      <c r="I247" s="138"/>
    </row>
    <row r="248" spans="2:9" ht="15" customHeight="1" thickBot="1" x14ac:dyDescent="0.35">
      <c r="B248" s="193" t="s">
        <v>203</v>
      </c>
      <c r="C248" s="163" t="s">
        <v>125</v>
      </c>
      <c r="D248" s="199">
        <f>SUM(D245:D247)</f>
        <v>0</v>
      </c>
      <c r="E248" s="195">
        <f>SUM(E245:E247)</f>
        <v>0</v>
      </c>
      <c r="F248" s="195">
        <v>0</v>
      </c>
      <c r="G248" s="195">
        <v>0</v>
      </c>
      <c r="H248" s="138"/>
      <c r="I248" s="138"/>
    </row>
    <row r="249" spans="2:9" ht="15" customHeight="1" x14ac:dyDescent="0.3">
      <c r="B249" s="138"/>
      <c r="C249" s="138"/>
      <c r="D249" s="138"/>
      <c r="E249" s="138"/>
      <c r="F249" s="138"/>
      <c r="G249" s="200"/>
      <c r="H249" s="138"/>
      <c r="I249" s="138"/>
    </row>
    <row r="250" spans="2:9" ht="20.100000000000001" customHeight="1" x14ac:dyDescent="0.3">
      <c r="B250" s="141" t="s">
        <v>204</v>
      </c>
      <c r="C250" s="138"/>
      <c r="D250" s="138"/>
      <c r="E250" s="138"/>
      <c r="F250" s="138"/>
      <c r="G250" s="138"/>
      <c r="H250" s="138"/>
      <c r="I250" s="138"/>
    </row>
    <row r="251" spans="2:9" ht="15" customHeight="1" x14ac:dyDescent="0.3">
      <c r="B251" s="142"/>
      <c r="C251" s="143" t="s">
        <v>54</v>
      </c>
      <c r="D251" s="143">
        <v>2025</v>
      </c>
      <c r="E251" s="143">
        <v>2024</v>
      </c>
      <c r="F251" s="143">
        <v>2023</v>
      </c>
      <c r="G251" s="143">
        <v>2022</v>
      </c>
      <c r="H251" s="138"/>
      <c r="I251" s="138"/>
    </row>
    <row r="252" spans="2:9" ht="15" customHeight="1" x14ac:dyDescent="0.3">
      <c r="B252" s="155" t="s">
        <v>57</v>
      </c>
      <c r="C252" s="145"/>
      <c r="D252" s="146"/>
      <c r="E252" s="171"/>
      <c r="F252" s="171"/>
      <c r="G252" s="171"/>
      <c r="H252" s="138"/>
      <c r="I252" s="138"/>
    </row>
    <row r="253" spans="2:9" ht="15" customHeight="1" x14ac:dyDescent="0.3">
      <c r="B253" s="118" t="s">
        <v>205</v>
      </c>
      <c r="C253" s="160" t="s">
        <v>125</v>
      </c>
      <c r="D253" s="191">
        <v>8.9999999999999993E-3</v>
      </c>
      <c r="E253" s="71">
        <v>1.2699999999999999E-2</v>
      </c>
      <c r="F253" s="71">
        <v>1.020408163265306E-2</v>
      </c>
      <c r="G253" s="71">
        <v>1.2875536480686695E-2</v>
      </c>
      <c r="H253" s="138"/>
      <c r="I253" s="138"/>
    </row>
    <row r="254" spans="2:9" ht="15" customHeight="1" x14ac:dyDescent="0.3">
      <c r="B254" s="118" t="s">
        <v>175</v>
      </c>
      <c r="C254" s="160" t="s">
        <v>125</v>
      </c>
      <c r="D254" s="191">
        <v>0.99099999999999999</v>
      </c>
      <c r="E254" s="71">
        <v>0.98729999999999996</v>
      </c>
      <c r="F254" s="71">
        <v>0.98979591836734693</v>
      </c>
      <c r="G254" s="71">
        <v>0.98712446351931327</v>
      </c>
      <c r="H254" s="138"/>
      <c r="I254" s="138"/>
    </row>
    <row r="255" spans="2:9" ht="15" customHeight="1" thickBot="1" x14ac:dyDescent="0.35">
      <c r="B255" s="193" t="s">
        <v>62</v>
      </c>
      <c r="C255" s="173" t="s">
        <v>125</v>
      </c>
      <c r="D255" s="194">
        <f>SUM(D253:D254)</f>
        <v>1</v>
      </c>
      <c r="E255" s="201">
        <f>SUM(E253:E254)</f>
        <v>1</v>
      </c>
      <c r="F255" s="201">
        <f>+F253+F254</f>
        <v>1</v>
      </c>
      <c r="G255" s="201">
        <f>+G253+G254</f>
        <v>1</v>
      </c>
      <c r="H255" s="138"/>
      <c r="I255" s="138"/>
    </row>
    <row r="256" spans="2:9" ht="15" customHeight="1" x14ac:dyDescent="0.3">
      <c r="B256" s="155" t="s">
        <v>63</v>
      </c>
      <c r="C256" s="184"/>
      <c r="D256" s="196"/>
      <c r="E256" s="176"/>
      <c r="F256" s="176"/>
      <c r="G256" s="176"/>
      <c r="H256" s="138"/>
      <c r="I256" s="138"/>
    </row>
    <row r="257" spans="2:7" ht="15" customHeight="1" x14ac:dyDescent="0.3">
      <c r="B257" s="118" t="s">
        <v>205</v>
      </c>
      <c r="C257" s="160" t="s">
        <v>125</v>
      </c>
      <c r="D257" s="191">
        <v>3.2300000000000002E-2</v>
      </c>
      <c r="E257" s="71">
        <v>3.9100000000000003E-2</v>
      </c>
      <c r="F257" s="71">
        <v>4.3103448275862072E-2</v>
      </c>
      <c r="G257" s="71">
        <v>8.8888888888888892E-2</v>
      </c>
    </row>
    <row r="258" spans="2:7" ht="15" customHeight="1" x14ac:dyDescent="0.3">
      <c r="B258" s="118" t="s">
        <v>175</v>
      </c>
      <c r="C258" s="160" t="s">
        <v>125</v>
      </c>
      <c r="D258" s="197">
        <v>0.9677</v>
      </c>
      <c r="E258" s="71">
        <v>0.96089999999999998</v>
      </c>
      <c r="F258" s="71">
        <v>0.9568965517241379</v>
      </c>
      <c r="G258" s="71">
        <v>0.91111111111111109</v>
      </c>
    </row>
    <row r="259" spans="2:7" ht="15" customHeight="1" thickBot="1" x14ac:dyDescent="0.35">
      <c r="B259" s="193" t="s">
        <v>69</v>
      </c>
      <c r="C259" s="173" t="s">
        <v>125</v>
      </c>
      <c r="D259" s="198">
        <f>SUM(D257:D258)</f>
        <v>1</v>
      </c>
      <c r="E259" s="195">
        <f>SUM(E257:E258)</f>
        <v>1</v>
      </c>
      <c r="F259" s="195">
        <f>+F257+F258</f>
        <v>1</v>
      </c>
      <c r="G259" s="195">
        <f>+G257+G258</f>
        <v>1</v>
      </c>
    </row>
    <row r="260" spans="2:7" ht="15" customHeight="1" x14ac:dyDescent="0.3">
      <c r="B260" s="155" t="s">
        <v>70</v>
      </c>
      <c r="C260" s="184"/>
      <c r="D260" s="191"/>
      <c r="E260" s="177"/>
      <c r="F260" s="177"/>
      <c r="G260" s="177"/>
    </row>
    <row r="261" spans="2:7" ht="15" customHeight="1" x14ac:dyDescent="0.3">
      <c r="B261" s="118" t="s">
        <v>205</v>
      </c>
      <c r="C261" s="160" t="s">
        <v>125</v>
      </c>
      <c r="D261" s="191">
        <v>1.15E-2</v>
      </c>
      <c r="E261" s="71">
        <v>2.2700000000000001E-2</v>
      </c>
      <c r="F261" s="71">
        <v>1.2999999999999999E-2</v>
      </c>
      <c r="G261" s="71">
        <v>0</v>
      </c>
    </row>
    <row r="262" spans="2:7" ht="15" customHeight="1" x14ac:dyDescent="0.3">
      <c r="B262" s="118" t="s">
        <v>175</v>
      </c>
      <c r="C262" s="160" t="s">
        <v>125</v>
      </c>
      <c r="D262" s="191">
        <v>0.98799999999999999</v>
      </c>
      <c r="E262" s="71">
        <v>0.97729999999999995</v>
      </c>
      <c r="F262" s="71">
        <v>0.98699999999999999</v>
      </c>
      <c r="G262" s="71">
        <v>1</v>
      </c>
    </row>
    <row r="263" spans="2:7" ht="15" customHeight="1" thickBot="1" x14ac:dyDescent="0.35">
      <c r="B263" s="193" t="s">
        <v>71</v>
      </c>
      <c r="C263" s="163" t="s">
        <v>125</v>
      </c>
      <c r="D263" s="199">
        <f>SUM(D261:D262)</f>
        <v>0.99949999999999994</v>
      </c>
      <c r="E263" s="195">
        <f>SUM(E261:E262)</f>
        <v>1</v>
      </c>
      <c r="F263" s="195">
        <f>+F261+F262</f>
        <v>1</v>
      </c>
      <c r="G263" s="195">
        <f>+G261+G262</f>
        <v>1</v>
      </c>
    </row>
    <row r="264" spans="2:7" ht="15" customHeight="1" x14ac:dyDescent="0.3">
      <c r="B264" s="144" t="s">
        <v>164</v>
      </c>
      <c r="C264" s="184"/>
      <c r="D264" s="190"/>
      <c r="E264" s="171"/>
      <c r="F264" s="171"/>
      <c r="G264" s="171"/>
    </row>
    <row r="265" spans="2:7" ht="15" customHeight="1" x14ac:dyDescent="0.3">
      <c r="B265" s="118" t="s">
        <v>205</v>
      </c>
      <c r="C265" s="160" t="s">
        <v>125</v>
      </c>
      <c r="D265" s="159" t="s">
        <v>87</v>
      </c>
      <c r="E265" s="172" t="s">
        <v>87</v>
      </c>
      <c r="F265" s="172" t="s">
        <v>87</v>
      </c>
      <c r="G265" s="172" t="s">
        <v>87</v>
      </c>
    </row>
    <row r="266" spans="2:7" ht="15" customHeight="1" x14ac:dyDescent="0.3">
      <c r="B266" s="118" t="s">
        <v>175</v>
      </c>
      <c r="C266" s="160" t="s">
        <v>125</v>
      </c>
      <c r="D266" s="159" t="s">
        <v>87</v>
      </c>
      <c r="E266" s="172" t="s">
        <v>87</v>
      </c>
      <c r="F266" s="172" t="s">
        <v>87</v>
      </c>
      <c r="G266" s="172" t="s">
        <v>87</v>
      </c>
    </row>
    <row r="267" spans="2:7" ht="15" customHeight="1" thickBot="1" x14ac:dyDescent="0.35">
      <c r="B267" s="193" t="s">
        <v>171</v>
      </c>
      <c r="C267" s="163" t="s">
        <v>125</v>
      </c>
      <c r="D267" s="199">
        <f>SUM(D265:D266)</f>
        <v>0</v>
      </c>
      <c r="E267" s="195">
        <f>SUM(E265:E266)</f>
        <v>0</v>
      </c>
      <c r="F267" s="195">
        <v>0</v>
      </c>
      <c r="G267" s="195">
        <v>0</v>
      </c>
    </row>
    <row r="269" spans="2:7" ht="20.100000000000001" customHeight="1" x14ac:dyDescent="0.3">
      <c r="B269" s="141" t="s">
        <v>206</v>
      </c>
      <c r="C269" s="138"/>
      <c r="D269" s="138"/>
      <c r="E269" s="138"/>
      <c r="F269" s="138"/>
      <c r="G269" s="138"/>
    </row>
    <row r="270" spans="2:7" ht="15" customHeight="1" x14ac:dyDescent="0.3">
      <c r="B270" s="142"/>
      <c r="C270" s="143" t="s">
        <v>54</v>
      </c>
      <c r="D270" s="143">
        <v>2025</v>
      </c>
      <c r="E270" s="143">
        <v>2024</v>
      </c>
      <c r="F270" s="143">
        <v>2023</v>
      </c>
      <c r="G270" s="143">
        <v>2022</v>
      </c>
    </row>
    <row r="271" spans="2:7" ht="15" customHeight="1" x14ac:dyDescent="0.3">
      <c r="B271" s="155" t="s">
        <v>57</v>
      </c>
      <c r="C271" s="145"/>
      <c r="D271" s="146"/>
      <c r="E271" s="171"/>
      <c r="F271" s="171"/>
      <c r="G271" s="171"/>
    </row>
    <row r="272" spans="2:7" ht="15" customHeight="1" x14ac:dyDescent="0.3">
      <c r="B272" s="118" t="s">
        <v>168</v>
      </c>
      <c r="C272" s="160" t="s">
        <v>207</v>
      </c>
      <c r="D272" s="161">
        <v>13269.17</v>
      </c>
      <c r="E272" s="172">
        <v>9532.2999999999993</v>
      </c>
      <c r="F272" s="172">
        <v>6350</v>
      </c>
      <c r="G272" s="172">
        <v>5184</v>
      </c>
    </row>
    <row r="273" spans="2:7" ht="15" customHeight="1" x14ac:dyDescent="0.3">
      <c r="B273" s="118" t="s">
        <v>169</v>
      </c>
      <c r="C273" s="160" t="s">
        <v>207</v>
      </c>
      <c r="D273" s="161">
        <v>1256.42</v>
      </c>
      <c r="E273" s="172">
        <v>942.65</v>
      </c>
      <c r="F273" s="172">
        <v>883</v>
      </c>
      <c r="G273" s="172">
        <v>679</v>
      </c>
    </row>
    <row r="274" spans="2:7" ht="15" customHeight="1" x14ac:dyDescent="0.3">
      <c r="B274" s="118" t="s">
        <v>170</v>
      </c>
      <c r="C274" s="160" t="s">
        <v>207</v>
      </c>
      <c r="D274" s="161">
        <v>8.06</v>
      </c>
      <c r="E274" s="172">
        <v>0</v>
      </c>
      <c r="F274" s="172">
        <v>0</v>
      </c>
      <c r="G274" s="172" t="s">
        <v>87</v>
      </c>
    </row>
    <row r="275" spans="2:7" ht="15" customHeight="1" thickBot="1" x14ac:dyDescent="0.35">
      <c r="B275" s="193" t="s">
        <v>62</v>
      </c>
      <c r="C275" s="163" t="s">
        <v>207</v>
      </c>
      <c r="D275" s="174">
        <f>SUM(D272:D274)</f>
        <v>14533.65</v>
      </c>
      <c r="E275" s="179">
        <f>SUM(E272:E274)</f>
        <v>10474.949999999999</v>
      </c>
      <c r="F275" s="179">
        <f>+F272+F273+F274</f>
        <v>7233</v>
      </c>
      <c r="G275" s="179">
        <f>+G272+G273</f>
        <v>5863</v>
      </c>
    </row>
    <row r="276" spans="2:7" ht="15" customHeight="1" x14ac:dyDescent="0.3">
      <c r="B276" s="155" t="s">
        <v>63</v>
      </c>
      <c r="C276" s="145"/>
      <c r="D276" s="157"/>
      <c r="E276" s="176"/>
      <c r="F276" s="176"/>
      <c r="G276" s="176"/>
    </row>
    <row r="277" spans="2:7" ht="15" customHeight="1" x14ac:dyDescent="0.3">
      <c r="B277" s="118" t="s">
        <v>168</v>
      </c>
      <c r="C277" s="160" t="s">
        <v>207</v>
      </c>
      <c r="D277" s="161">
        <v>652.89</v>
      </c>
      <c r="E277" s="172">
        <v>443.45</v>
      </c>
      <c r="F277" s="172">
        <v>350</v>
      </c>
      <c r="G277" s="172">
        <v>136</v>
      </c>
    </row>
    <row r="278" spans="2:7" ht="15" customHeight="1" x14ac:dyDescent="0.3">
      <c r="B278" s="118" t="s">
        <v>169</v>
      </c>
      <c r="C278" s="160" t="s">
        <v>207</v>
      </c>
      <c r="D278" s="185">
        <v>612.55999999999995</v>
      </c>
      <c r="E278" s="172">
        <v>375.05</v>
      </c>
      <c r="F278" s="172">
        <v>362</v>
      </c>
      <c r="G278" s="172">
        <v>141</v>
      </c>
    </row>
    <row r="279" spans="2:7" ht="15" customHeight="1" x14ac:dyDescent="0.3">
      <c r="B279" s="118" t="s">
        <v>170</v>
      </c>
      <c r="C279" s="160" t="s">
        <v>207</v>
      </c>
      <c r="D279" s="185">
        <v>7.05</v>
      </c>
      <c r="E279" s="172">
        <v>0</v>
      </c>
      <c r="F279" s="172">
        <v>0</v>
      </c>
      <c r="G279" s="172" t="s">
        <v>87</v>
      </c>
    </row>
    <row r="280" spans="2:7" ht="15" customHeight="1" thickBot="1" x14ac:dyDescent="0.35">
      <c r="B280" s="193" t="s">
        <v>69</v>
      </c>
      <c r="C280" s="163" t="s">
        <v>207</v>
      </c>
      <c r="D280" s="153">
        <f>SUM(D277:D279)</f>
        <v>1272.4999999999998</v>
      </c>
      <c r="E280" s="179">
        <f>SUM(E277:E279)</f>
        <v>818.5</v>
      </c>
      <c r="F280" s="179">
        <f>+F277+F278+F279</f>
        <v>712</v>
      </c>
      <c r="G280" s="179">
        <f>+G277+G278</f>
        <v>277</v>
      </c>
    </row>
    <row r="281" spans="2:7" ht="15" customHeight="1" x14ac:dyDescent="0.3">
      <c r="B281" s="155" t="s">
        <v>70</v>
      </c>
      <c r="C281" s="145"/>
      <c r="D281" s="161"/>
      <c r="E281" s="177"/>
      <c r="F281" s="177"/>
      <c r="G281" s="177"/>
    </row>
    <row r="282" spans="2:7" ht="15" customHeight="1" x14ac:dyDescent="0.3">
      <c r="B282" s="118" t="s">
        <v>168</v>
      </c>
      <c r="C282" s="160" t="s">
        <v>207</v>
      </c>
      <c r="D282" s="161">
        <v>627.37</v>
      </c>
      <c r="E282" s="172">
        <v>315.39999999999998</v>
      </c>
      <c r="F282" s="172">
        <v>375.65</v>
      </c>
      <c r="G282" s="172">
        <v>129.5</v>
      </c>
    </row>
    <row r="283" spans="2:7" ht="15" customHeight="1" x14ac:dyDescent="0.3">
      <c r="B283" s="118" t="s">
        <v>169</v>
      </c>
      <c r="C283" s="160" t="s">
        <v>207</v>
      </c>
      <c r="D283" s="161">
        <v>229.68</v>
      </c>
      <c r="E283" s="172">
        <v>152</v>
      </c>
      <c r="F283" s="172">
        <v>145</v>
      </c>
      <c r="G283" s="172">
        <v>82.5</v>
      </c>
    </row>
    <row r="284" spans="2:7" ht="15" customHeight="1" x14ac:dyDescent="0.3">
      <c r="B284" s="118" t="s">
        <v>170</v>
      </c>
      <c r="C284" s="160" t="s">
        <v>207</v>
      </c>
      <c r="D284" s="161">
        <v>0</v>
      </c>
      <c r="E284" s="172">
        <v>0</v>
      </c>
      <c r="F284" s="172">
        <v>0</v>
      </c>
      <c r="G284" s="172" t="s">
        <v>87</v>
      </c>
    </row>
    <row r="285" spans="2:7" ht="15" customHeight="1" thickBot="1" x14ac:dyDescent="0.35">
      <c r="B285" s="193" t="s">
        <v>71</v>
      </c>
      <c r="C285" s="163" t="s">
        <v>207</v>
      </c>
      <c r="D285" s="164">
        <f>SUM(D282:D284)</f>
        <v>857.05</v>
      </c>
      <c r="E285" s="179">
        <f>SUM(E282:E284)</f>
        <v>467.4</v>
      </c>
      <c r="F285" s="179">
        <f>+F282+F283+F284</f>
        <v>520.65</v>
      </c>
      <c r="G285" s="179">
        <f>+G282+G283</f>
        <v>212</v>
      </c>
    </row>
    <row r="286" spans="2:7" ht="15" customHeight="1" x14ac:dyDescent="0.3">
      <c r="B286" s="144" t="s">
        <v>164</v>
      </c>
      <c r="C286" s="145"/>
      <c r="D286" s="190"/>
      <c r="E286" s="171"/>
      <c r="F286" s="171"/>
      <c r="G286" s="171"/>
    </row>
    <row r="287" spans="2:7" ht="15" customHeight="1" x14ac:dyDescent="0.3">
      <c r="B287" s="118" t="s">
        <v>168</v>
      </c>
      <c r="C287" s="160" t="s">
        <v>207</v>
      </c>
      <c r="D287" s="159" t="s">
        <v>87</v>
      </c>
      <c r="E287" s="172" t="s">
        <v>87</v>
      </c>
      <c r="F287" s="172" t="s">
        <v>87</v>
      </c>
      <c r="G287" s="172" t="s">
        <v>87</v>
      </c>
    </row>
    <row r="288" spans="2:7" ht="15" customHeight="1" x14ac:dyDescent="0.3">
      <c r="B288" s="118" t="s">
        <v>169</v>
      </c>
      <c r="C288" s="160" t="s">
        <v>207</v>
      </c>
      <c r="D288" s="159" t="s">
        <v>87</v>
      </c>
      <c r="E288" s="172" t="s">
        <v>87</v>
      </c>
      <c r="F288" s="172" t="s">
        <v>87</v>
      </c>
      <c r="G288" s="172" t="s">
        <v>87</v>
      </c>
    </row>
    <row r="289" spans="2:7" ht="15" customHeight="1" x14ac:dyDescent="0.3">
      <c r="B289" s="118" t="s">
        <v>170</v>
      </c>
      <c r="C289" s="160" t="s">
        <v>207</v>
      </c>
      <c r="D289" s="159" t="s">
        <v>87</v>
      </c>
      <c r="E289" s="172" t="s">
        <v>87</v>
      </c>
      <c r="F289" s="172" t="s">
        <v>87</v>
      </c>
      <c r="G289" s="172" t="s">
        <v>87</v>
      </c>
    </row>
    <row r="290" spans="2:7" ht="15" customHeight="1" thickBot="1" x14ac:dyDescent="0.35">
      <c r="B290" s="193" t="s">
        <v>171</v>
      </c>
      <c r="C290" s="163" t="s">
        <v>207</v>
      </c>
      <c r="D290" s="164">
        <v>0</v>
      </c>
      <c r="E290" s="179">
        <v>0</v>
      </c>
      <c r="F290" s="179">
        <v>0</v>
      </c>
      <c r="G290" s="179">
        <v>0</v>
      </c>
    </row>
    <row r="291" spans="2:7" ht="15" customHeight="1" x14ac:dyDescent="0.3">
      <c r="B291" s="180" t="s">
        <v>72</v>
      </c>
      <c r="C291" s="166" t="s">
        <v>207</v>
      </c>
      <c r="D291" s="167">
        <f>+D275+D280+D285</f>
        <v>16663.2</v>
      </c>
      <c r="E291" s="167">
        <f>+E275+E280+E285</f>
        <v>11760.849999999999</v>
      </c>
      <c r="F291" s="167">
        <f>+F275+F280+F285</f>
        <v>8465.65</v>
      </c>
      <c r="G291" s="167">
        <f>+G275+G280+G285</f>
        <v>6352</v>
      </c>
    </row>
    <row r="293" spans="2:7" ht="20.100000000000001" customHeight="1" x14ac:dyDescent="0.3">
      <c r="B293" s="141" t="s">
        <v>208</v>
      </c>
      <c r="C293" s="138"/>
      <c r="D293" s="138"/>
      <c r="E293" s="138"/>
      <c r="F293" s="138"/>
      <c r="G293" s="138"/>
    </row>
    <row r="294" spans="2:7" ht="15" customHeight="1" x14ac:dyDescent="0.3">
      <c r="B294" s="142"/>
      <c r="C294" s="143" t="s">
        <v>54</v>
      </c>
      <c r="D294" s="143">
        <v>2025</v>
      </c>
      <c r="E294" s="143">
        <v>2024</v>
      </c>
      <c r="F294" s="143">
        <v>2023</v>
      </c>
      <c r="G294" s="143">
        <v>2022</v>
      </c>
    </row>
    <row r="295" spans="2:7" ht="15" customHeight="1" x14ac:dyDescent="0.3">
      <c r="B295" s="155" t="s">
        <v>57</v>
      </c>
      <c r="C295" s="145"/>
      <c r="D295" s="146"/>
      <c r="E295" s="171"/>
      <c r="F295" s="171"/>
      <c r="G295" s="171"/>
    </row>
    <row r="296" spans="2:7" ht="15" customHeight="1" x14ac:dyDescent="0.3">
      <c r="B296" s="118" t="s">
        <v>205</v>
      </c>
      <c r="C296" s="160" t="s">
        <v>207</v>
      </c>
      <c r="D296" s="161">
        <v>62.15</v>
      </c>
      <c r="E296" s="172">
        <v>67.5</v>
      </c>
      <c r="F296" s="172">
        <v>71</v>
      </c>
      <c r="G296" s="172">
        <v>43</v>
      </c>
    </row>
    <row r="297" spans="2:7" ht="15" customHeight="1" x14ac:dyDescent="0.3">
      <c r="B297" s="118" t="s">
        <v>175</v>
      </c>
      <c r="C297" s="160" t="s">
        <v>207</v>
      </c>
      <c r="D297" s="161">
        <v>14471.5</v>
      </c>
      <c r="E297" s="172">
        <v>10407.5</v>
      </c>
      <c r="F297" s="172">
        <v>7162</v>
      </c>
      <c r="G297" s="172">
        <v>5820</v>
      </c>
    </row>
    <row r="298" spans="2:7" ht="15" customHeight="1" thickBot="1" x14ac:dyDescent="0.35">
      <c r="B298" s="193" t="s">
        <v>62</v>
      </c>
      <c r="C298" s="163" t="s">
        <v>207</v>
      </c>
      <c r="D298" s="174">
        <f>SUM(D296:D297)</f>
        <v>14533.65</v>
      </c>
      <c r="E298" s="179">
        <f>SUM(E296:E297)</f>
        <v>10475</v>
      </c>
      <c r="F298" s="179">
        <f>+F296+F297</f>
        <v>7233</v>
      </c>
      <c r="G298" s="179">
        <f>+G296+G297</f>
        <v>5863</v>
      </c>
    </row>
    <row r="299" spans="2:7" ht="15" customHeight="1" x14ac:dyDescent="0.3">
      <c r="B299" s="155" t="s">
        <v>63</v>
      </c>
      <c r="C299" s="145"/>
      <c r="D299" s="157"/>
      <c r="E299" s="176"/>
      <c r="F299" s="176"/>
      <c r="G299" s="176"/>
    </row>
    <row r="300" spans="2:7" ht="15" customHeight="1" x14ac:dyDescent="0.3">
      <c r="B300" s="118" t="s">
        <v>205</v>
      </c>
      <c r="C300" s="160" t="s">
        <v>207</v>
      </c>
      <c r="D300" s="161">
        <v>27.77</v>
      </c>
      <c r="E300" s="172">
        <v>13.95</v>
      </c>
      <c r="F300" s="172">
        <v>70</v>
      </c>
      <c r="G300" s="172">
        <v>12</v>
      </c>
    </row>
    <row r="301" spans="2:7" ht="15" customHeight="1" x14ac:dyDescent="0.3">
      <c r="B301" s="118" t="s">
        <v>175</v>
      </c>
      <c r="C301" s="160" t="s">
        <v>207</v>
      </c>
      <c r="D301" s="185">
        <v>1244.73</v>
      </c>
      <c r="E301" s="172">
        <v>804.55</v>
      </c>
      <c r="F301" s="172">
        <v>642</v>
      </c>
      <c r="G301" s="172">
        <v>265</v>
      </c>
    </row>
    <row r="302" spans="2:7" ht="15" customHeight="1" thickBot="1" x14ac:dyDescent="0.35">
      <c r="B302" s="193" t="s">
        <v>69</v>
      </c>
      <c r="C302" s="163" t="s">
        <v>207</v>
      </c>
      <c r="D302" s="153">
        <f>SUM(D300:D301)</f>
        <v>1272.5</v>
      </c>
      <c r="E302" s="179">
        <f>SUM(E300:E301)</f>
        <v>818.5</v>
      </c>
      <c r="F302" s="179">
        <f>+F300+F301</f>
        <v>712</v>
      </c>
      <c r="G302" s="179">
        <f>+G300+G301</f>
        <v>277</v>
      </c>
    </row>
    <row r="303" spans="2:7" ht="15" customHeight="1" x14ac:dyDescent="0.3">
      <c r="B303" s="155" t="s">
        <v>70</v>
      </c>
      <c r="C303" s="145"/>
      <c r="D303" s="161"/>
      <c r="E303" s="177"/>
      <c r="F303" s="177"/>
      <c r="G303" s="177"/>
    </row>
    <row r="304" spans="2:7" ht="15" customHeight="1" x14ac:dyDescent="0.3">
      <c r="B304" s="118" t="s">
        <v>205</v>
      </c>
      <c r="C304" s="160" t="s">
        <v>207</v>
      </c>
      <c r="D304" s="161">
        <v>8.4</v>
      </c>
      <c r="E304" s="172">
        <v>5.45</v>
      </c>
      <c r="F304" s="172">
        <v>4</v>
      </c>
      <c r="G304" s="172">
        <v>0</v>
      </c>
    </row>
    <row r="305" spans="2:7" ht="15" customHeight="1" x14ac:dyDescent="0.3">
      <c r="B305" s="118" t="s">
        <v>175</v>
      </c>
      <c r="C305" s="160" t="s">
        <v>207</v>
      </c>
      <c r="D305" s="161">
        <v>848.65</v>
      </c>
      <c r="E305" s="172">
        <v>461.95</v>
      </c>
      <c r="F305" s="172">
        <v>517</v>
      </c>
      <c r="G305" s="172">
        <v>212</v>
      </c>
    </row>
    <row r="306" spans="2:7" ht="15" customHeight="1" thickBot="1" x14ac:dyDescent="0.35">
      <c r="B306" s="193" t="s">
        <v>71</v>
      </c>
      <c r="C306" s="163" t="s">
        <v>207</v>
      </c>
      <c r="D306" s="153">
        <f>SUM(D304:D305)</f>
        <v>857.05</v>
      </c>
      <c r="E306" s="179">
        <f>SUM(E304:E305)</f>
        <v>467.4</v>
      </c>
      <c r="F306" s="179">
        <f>+F304+F305</f>
        <v>521</v>
      </c>
      <c r="G306" s="179">
        <f>+G304+G305</f>
        <v>212</v>
      </c>
    </row>
    <row r="307" spans="2:7" ht="15" customHeight="1" x14ac:dyDescent="0.3">
      <c r="B307" s="144" t="s">
        <v>164</v>
      </c>
      <c r="C307" s="145"/>
      <c r="D307" s="161"/>
      <c r="E307" s="177"/>
      <c r="F307" s="177"/>
      <c r="G307" s="177"/>
    </row>
    <row r="308" spans="2:7" ht="15" customHeight="1" x14ac:dyDescent="0.3">
      <c r="B308" s="118" t="s">
        <v>205</v>
      </c>
      <c r="C308" s="160" t="s">
        <v>207</v>
      </c>
      <c r="D308" s="159" t="s">
        <v>87</v>
      </c>
      <c r="E308" s="172" t="s">
        <v>87</v>
      </c>
      <c r="F308" s="172" t="s">
        <v>87</v>
      </c>
      <c r="G308" s="172" t="s">
        <v>87</v>
      </c>
    </row>
    <row r="309" spans="2:7" ht="15" customHeight="1" x14ac:dyDescent="0.3">
      <c r="B309" s="118" t="s">
        <v>175</v>
      </c>
      <c r="C309" s="160" t="s">
        <v>207</v>
      </c>
      <c r="D309" s="159" t="s">
        <v>87</v>
      </c>
      <c r="E309" s="172" t="s">
        <v>87</v>
      </c>
      <c r="F309" s="172" t="s">
        <v>87</v>
      </c>
      <c r="G309" s="172" t="s">
        <v>87</v>
      </c>
    </row>
    <row r="310" spans="2:7" ht="15" customHeight="1" thickBot="1" x14ac:dyDescent="0.35">
      <c r="B310" s="193" t="s">
        <v>171</v>
      </c>
      <c r="C310" s="163" t="s">
        <v>207</v>
      </c>
      <c r="D310" s="153">
        <v>0</v>
      </c>
      <c r="E310" s="179">
        <v>0</v>
      </c>
      <c r="F310" s="179">
        <v>0</v>
      </c>
      <c r="G310" s="179">
        <v>0</v>
      </c>
    </row>
    <row r="311" spans="2:7" ht="15" customHeight="1" x14ac:dyDescent="0.3">
      <c r="B311" s="180" t="s">
        <v>72</v>
      </c>
      <c r="C311" s="166" t="s">
        <v>207</v>
      </c>
      <c r="D311" s="167">
        <f>+D298+D302+D306</f>
        <v>16663.2</v>
      </c>
      <c r="E311" s="167">
        <f>+E298+E302+E306</f>
        <v>11760.9</v>
      </c>
      <c r="F311" s="167">
        <f>+F298+F302+F306</f>
        <v>8466</v>
      </c>
      <c r="G311" s="167">
        <f>+G298+G302+G306</f>
        <v>6352</v>
      </c>
    </row>
  </sheetData>
  <sheetProtection algorithmName="SHA-512" hashValue="8ywQGer3Ewxx5qMpBbGdB2g0gwOciiHmyvviAYIewEptO/Cu2STwmqcJ94ZM0L2grgTCFgrpLA7dUKPwy/MtFQ==" saltValue="ghL8bmRG2hMyDnY3b0fR7Q==" spinCount="100000" sheet="1" objects="1" scenarios="1"/>
  <mergeCells count="3">
    <mergeCell ref="B74:G74"/>
    <mergeCell ref="B168:G168"/>
    <mergeCell ref="B202:G202"/>
  </mergeCells>
  <hyperlinks>
    <hyperlink ref="B3" location="CONTENTS!Print_Area" display="Back to Contents" xr:uid="{2DCB5B99-A546-495E-B523-8C2BFC21E597}"/>
  </hyperlinks>
  <pageMargins left="0.7" right="0.7" top="0.75" bottom="0.75" header="0.3" footer="0.3"/>
  <pageSetup paperSize="9" scale="61"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9175A7-C79F-4A6E-AB5C-8F043675EA3C}">
  <sheetPr>
    <tabColor theme="7" tint="0.749992370372631"/>
    <pageSetUpPr autoPageBreaks="0"/>
  </sheetPr>
  <dimension ref="B1:G83"/>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5" width="11.6640625" style="1" customWidth="1"/>
    <col min="16" max="16384" width="13.5546875" style="1"/>
  </cols>
  <sheetData>
    <row r="1" spans="2:7" ht="12" customHeight="1" x14ac:dyDescent="0.3"/>
    <row r="2" spans="2:7" s="9" customFormat="1" ht="33.75" customHeight="1" x14ac:dyDescent="0.3">
      <c r="B2" s="40" t="s">
        <v>41</v>
      </c>
    </row>
    <row r="3" spans="2:7" s="9" customFormat="1" ht="22.5" customHeight="1" x14ac:dyDescent="0.3">
      <c r="B3" s="241" t="s">
        <v>52</v>
      </c>
    </row>
    <row r="4" spans="2:7" ht="11.1" customHeight="1" x14ac:dyDescent="0.3"/>
    <row r="5" spans="2:7" ht="20.100000000000001" customHeight="1" x14ac:dyDescent="0.3">
      <c r="B5" s="10" t="s">
        <v>209</v>
      </c>
    </row>
    <row r="6" spans="2:7" ht="15" customHeight="1" x14ac:dyDescent="0.3">
      <c r="B6" s="31"/>
      <c r="C6" s="32" t="s">
        <v>54</v>
      </c>
      <c r="D6" s="32">
        <v>2025</v>
      </c>
      <c r="E6" s="32">
        <v>2024</v>
      </c>
      <c r="F6" s="32">
        <v>2023</v>
      </c>
      <c r="G6" s="32">
        <v>2022</v>
      </c>
    </row>
    <row r="7" spans="2:7" ht="15" customHeight="1" x14ac:dyDescent="0.3">
      <c r="B7" s="16" t="s">
        <v>57</v>
      </c>
      <c r="C7" s="17"/>
      <c r="D7" s="101"/>
      <c r="E7" s="46"/>
      <c r="F7" s="46"/>
      <c r="G7" s="46"/>
    </row>
    <row r="8" spans="2:7" ht="15" customHeight="1" x14ac:dyDescent="0.3">
      <c r="B8" s="118" t="s">
        <v>210</v>
      </c>
      <c r="C8" s="19" t="s">
        <v>91</v>
      </c>
      <c r="D8" s="135">
        <v>6.8</v>
      </c>
      <c r="E8" s="125">
        <v>3.3</v>
      </c>
      <c r="F8" s="125">
        <v>9.9</v>
      </c>
      <c r="G8" s="125">
        <v>3.8</v>
      </c>
    </row>
    <row r="9" spans="2:7" ht="15" customHeight="1" x14ac:dyDescent="0.3">
      <c r="B9" s="118" t="s">
        <v>211</v>
      </c>
      <c r="C9" s="19" t="s">
        <v>91</v>
      </c>
      <c r="D9" s="135">
        <v>0</v>
      </c>
      <c r="E9" s="125">
        <v>0</v>
      </c>
      <c r="F9" s="125">
        <v>3.3</v>
      </c>
      <c r="G9" s="125">
        <v>0</v>
      </c>
    </row>
    <row r="10" spans="2:7" ht="15" customHeight="1" thickBot="1" x14ac:dyDescent="0.35">
      <c r="B10" s="277" t="s">
        <v>212</v>
      </c>
      <c r="C10" s="205" t="s">
        <v>91</v>
      </c>
      <c r="D10" s="207">
        <v>0</v>
      </c>
      <c r="E10" s="208">
        <v>0</v>
      </c>
      <c r="F10" s="208">
        <v>0</v>
      </c>
      <c r="G10" s="208">
        <v>0</v>
      </c>
    </row>
    <row r="11" spans="2:7" ht="15" customHeight="1" x14ac:dyDescent="0.3">
      <c r="B11" s="16" t="s">
        <v>63</v>
      </c>
      <c r="C11" s="52"/>
      <c r="D11" s="104"/>
      <c r="E11" s="62"/>
      <c r="F11" s="62"/>
      <c r="G11" s="62"/>
    </row>
    <row r="12" spans="2:7" ht="15" customHeight="1" x14ac:dyDescent="0.3">
      <c r="B12" s="118" t="s">
        <v>213</v>
      </c>
      <c r="C12" s="19" t="s">
        <v>91</v>
      </c>
      <c r="D12" s="135">
        <v>1.9</v>
      </c>
      <c r="E12" s="125">
        <v>2</v>
      </c>
      <c r="F12" s="125">
        <v>2.9</v>
      </c>
      <c r="G12" s="125">
        <v>2.8</v>
      </c>
    </row>
    <row r="13" spans="2:7" ht="15" customHeight="1" x14ac:dyDescent="0.3">
      <c r="B13" s="118" t="s">
        <v>214</v>
      </c>
      <c r="C13" s="19" t="s">
        <v>91</v>
      </c>
      <c r="D13" s="135">
        <v>0.4</v>
      </c>
      <c r="E13" s="125">
        <v>0</v>
      </c>
      <c r="F13" s="125">
        <v>1.1000000000000001</v>
      </c>
      <c r="G13" s="125">
        <v>0.4</v>
      </c>
    </row>
    <row r="14" spans="2:7" ht="15" customHeight="1" thickBot="1" x14ac:dyDescent="0.35">
      <c r="B14" s="277" t="s">
        <v>212</v>
      </c>
      <c r="C14" s="205" t="s">
        <v>91</v>
      </c>
      <c r="D14" s="207">
        <v>0</v>
      </c>
      <c r="E14" s="208">
        <v>0</v>
      </c>
      <c r="F14" s="208">
        <v>0</v>
      </c>
      <c r="G14" s="208">
        <v>0</v>
      </c>
    </row>
    <row r="15" spans="2:7" ht="15" customHeight="1" x14ac:dyDescent="0.3">
      <c r="B15" s="16" t="s">
        <v>70</v>
      </c>
      <c r="C15" s="52"/>
      <c r="D15" s="104" t="s">
        <v>198</v>
      </c>
      <c r="E15" s="62"/>
      <c r="F15" s="62"/>
      <c r="G15" s="62"/>
    </row>
    <row r="16" spans="2:7" ht="15" customHeight="1" x14ac:dyDescent="0.3">
      <c r="B16" s="118" t="s">
        <v>213</v>
      </c>
      <c r="C16" s="19" t="s">
        <v>91</v>
      </c>
      <c r="D16" s="135">
        <v>2.1</v>
      </c>
      <c r="E16" s="125">
        <v>2.7</v>
      </c>
      <c r="F16" s="125">
        <v>5</v>
      </c>
      <c r="G16" s="125">
        <v>3.4</v>
      </c>
    </row>
    <row r="17" spans="2:7" ht="15" customHeight="1" x14ac:dyDescent="0.3">
      <c r="B17" s="118" t="s">
        <v>214</v>
      </c>
      <c r="C17" s="19" t="s">
        <v>91</v>
      </c>
      <c r="D17" s="135">
        <v>0</v>
      </c>
      <c r="E17" s="125">
        <v>2.7</v>
      </c>
      <c r="F17" s="125">
        <v>4</v>
      </c>
      <c r="G17" s="125">
        <v>0</v>
      </c>
    </row>
    <row r="18" spans="2:7" ht="15" customHeight="1" thickBot="1" x14ac:dyDescent="0.35">
      <c r="B18" s="277" t="s">
        <v>212</v>
      </c>
      <c r="C18" s="205" t="s">
        <v>91</v>
      </c>
      <c r="D18" s="207">
        <v>0</v>
      </c>
      <c r="E18" s="208">
        <v>0</v>
      </c>
      <c r="F18" s="208">
        <v>0</v>
      </c>
      <c r="G18" s="208">
        <v>0</v>
      </c>
    </row>
    <row r="19" spans="2:7" ht="15" customHeight="1" x14ac:dyDescent="0.3">
      <c r="B19" s="16" t="s">
        <v>215</v>
      </c>
      <c r="C19" s="52"/>
      <c r="D19" s="104"/>
      <c r="E19" s="62"/>
      <c r="F19" s="62"/>
      <c r="G19" s="62"/>
    </row>
    <row r="20" spans="2:7" ht="15" customHeight="1" x14ac:dyDescent="0.3">
      <c r="B20" s="118" t="s">
        <v>213</v>
      </c>
      <c r="C20" s="19" t="s">
        <v>91</v>
      </c>
      <c r="D20" s="159" t="s">
        <v>87</v>
      </c>
      <c r="E20" s="172" t="s">
        <v>87</v>
      </c>
      <c r="F20" s="172" t="s">
        <v>87</v>
      </c>
      <c r="G20" s="172" t="s">
        <v>87</v>
      </c>
    </row>
    <row r="21" spans="2:7" ht="15" customHeight="1" x14ac:dyDescent="0.3">
      <c r="B21" s="118" t="s">
        <v>214</v>
      </c>
      <c r="C21" s="19" t="s">
        <v>91</v>
      </c>
      <c r="D21" s="159" t="s">
        <v>87</v>
      </c>
      <c r="E21" s="172" t="s">
        <v>87</v>
      </c>
      <c r="F21" s="172" t="s">
        <v>87</v>
      </c>
      <c r="G21" s="172" t="s">
        <v>87</v>
      </c>
    </row>
    <row r="22" spans="2:7" ht="15" customHeight="1" thickBot="1" x14ac:dyDescent="0.35">
      <c r="B22" s="277" t="s">
        <v>212</v>
      </c>
      <c r="C22" s="205" t="s">
        <v>91</v>
      </c>
      <c r="D22" s="159" t="s">
        <v>87</v>
      </c>
      <c r="E22" s="172" t="s">
        <v>87</v>
      </c>
      <c r="F22" s="172" t="s">
        <v>87</v>
      </c>
      <c r="G22" s="172" t="s">
        <v>87</v>
      </c>
    </row>
    <row r="23" spans="2:7" ht="15" customHeight="1" x14ac:dyDescent="0.3">
      <c r="B23" s="289" t="s">
        <v>72</v>
      </c>
      <c r="C23" s="290"/>
      <c r="D23" s="291"/>
      <c r="E23" s="291"/>
      <c r="F23" s="292"/>
      <c r="G23" s="292"/>
    </row>
    <row r="24" spans="2:7" ht="15" customHeight="1" x14ac:dyDescent="0.3">
      <c r="B24" s="282" t="s">
        <v>213</v>
      </c>
      <c r="C24" s="273" t="s">
        <v>91</v>
      </c>
      <c r="D24" s="294">
        <v>2.7</v>
      </c>
      <c r="E24" s="294">
        <v>2.4</v>
      </c>
      <c r="F24" s="295">
        <v>4.3</v>
      </c>
      <c r="G24" s="295">
        <v>3.1</v>
      </c>
    </row>
    <row r="25" spans="2:7" ht="15" customHeight="1" x14ac:dyDescent="0.3">
      <c r="B25" s="282" t="s">
        <v>214</v>
      </c>
      <c r="C25" s="273" t="s">
        <v>91</v>
      </c>
      <c r="D25" s="294">
        <v>0.2</v>
      </c>
      <c r="E25" s="294">
        <v>0.7</v>
      </c>
      <c r="F25" s="295">
        <v>2.1</v>
      </c>
      <c r="G25" s="295">
        <v>0.2</v>
      </c>
    </row>
    <row r="26" spans="2:7" ht="15" customHeight="1" thickBot="1" x14ac:dyDescent="0.35">
      <c r="B26" s="293" t="s">
        <v>212</v>
      </c>
      <c r="C26" s="296" t="s">
        <v>91</v>
      </c>
      <c r="D26" s="297">
        <v>0</v>
      </c>
      <c r="E26" s="297">
        <v>0</v>
      </c>
      <c r="F26" s="298">
        <v>0</v>
      </c>
      <c r="G26" s="298">
        <v>0</v>
      </c>
    </row>
    <row r="28" spans="2:7" ht="20.100000000000001" customHeight="1" x14ac:dyDescent="0.3">
      <c r="B28" s="10" t="s">
        <v>216</v>
      </c>
    </row>
    <row r="29" spans="2:7" ht="15" customHeight="1" x14ac:dyDescent="0.3">
      <c r="B29" s="31"/>
      <c r="C29" s="32" t="s">
        <v>54</v>
      </c>
      <c r="D29" s="32">
        <v>2025</v>
      </c>
      <c r="E29" s="32">
        <v>2024</v>
      </c>
      <c r="F29" s="32">
        <v>2023</v>
      </c>
      <c r="G29" s="32">
        <v>2022</v>
      </c>
    </row>
    <row r="30" spans="2:7" ht="15" customHeight="1" x14ac:dyDescent="0.3">
      <c r="B30" s="16" t="s">
        <v>63</v>
      </c>
      <c r="C30" s="52"/>
      <c r="D30" s="104"/>
      <c r="E30" s="62"/>
      <c r="F30" s="62"/>
      <c r="G30" s="62"/>
    </row>
    <row r="31" spans="2:7" ht="15" customHeight="1" x14ac:dyDescent="0.3">
      <c r="B31" s="209" t="s">
        <v>217</v>
      </c>
      <c r="C31" s="52" t="s">
        <v>125</v>
      </c>
      <c r="D31" s="120">
        <v>1</v>
      </c>
      <c r="E31" s="202">
        <v>1</v>
      </c>
      <c r="F31" s="202">
        <v>1</v>
      </c>
      <c r="G31" s="202">
        <v>1</v>
      </c>
    </row>
    <row r="32" spans="2:7" ht="15" customHeight="1" x14ac:dyDescent="0.3">
      <c r="B32" s="209" t="s">
        <v>218</v>
      </c>
      <c r="C32" s="52"/>
      <c r="D32" s="120"/>
      <c r="E32" s="202"/>
      <c r="F32" s="202">
        <v>0.98799999999999999</v>
      </c>
      <c r="G32" s="202">
        <v>0.99</v>
      </c>
    </row>
    <row r="33" spans="2:7" ht="15" customHeight="1" x14ac:dyDescent="0.3">
      <c r="B33" s="218" t="s">
        <v>92</v>
      </c>
      <c r="C33" s="52" t="s">
        <v>125</v>
      </c>
      <c r="D33" s="120">
        <v>0.99099999999999999</v>
      </c>
      <c r="E33" s="339">
        <v>0.96399999999999997</v>
      </c>
      <c r="F33" s="339">
        <v>0.96899999999999997</v>
      </c>
      <c r="G33" s="339">
        <v>0.98399999999999999</v>
      </c>
    </row>
    <row r="34" spans="2:7" ht="15" customHeight="1" x14ac:dyDescent="0.3">
      <c r="B34" s="218" t="s">
        <v>67</v>
      </c>
      <c r="C34" s="52" t="s">
        <v>125</v>
      </c>
      <c r="D34" s="120">
        <v>1</v>
      </c>
      <c r="E34" s="339">
        <v>1</v>
      </c>
      <c r="F34" s="339">
        <v>1</v>
      </c>
      <c r="G34" s="339">
        <v>1</v>
      </c>
    </row>
    <row r="35" spans="2:7" ht="15" customHeight="1" x14ac:dyDescent="0.3">
      <c r="B35" s="218" t="s">
        <v>219</v>
      </c>
      <c r="C35" s="52" t="s">
        <v>125</v>
      </c>
      <c r="D35" s="120">
        <v>0.98899999999999999</v>
      </c>
      <c r="E35" s="339">
        <v>0.99</v>
      </c>
      <c r="F35" s="339">
        <v>0.98399999999999999</v>
      </c>
      <c r="G35" s="339">
        <v>0.99399999999999999</v>
      </c>
    </row>
    <row r="36" spans="2:7" ht="15" customHeight="1" x14ac:dyDescent="0.3">
      <c r="B36" s="218" t="s">
        <v>66</v>
      </c>
      <c r="C36" s="52" t="s">
        <v>125</v>
      </c>
      <c r="D36" s="120">
        <v>0.97299999999999998</v>
      </c>
      <c r="E36" s="339">
        <v>0.998</v>
      </c>
      <c r="F36" s="339">
        <v>0.998</v>
      </c>
      <c r="G36" s="339">
        <v>0.995</v>
      </c>
    </row>
    <row r="37" spans="2:7" ht="15" customHeight="1" x14ac:dyDescent="0.3">
      <c r="B37" s="276" t="s">
        <v>220</v>
      </c>
      <c r="C37" s="52"/>
      <c r="D37" s="121"/>
      <c r="E37" s="203"/>
      <c r="F37" s="203">
        <v>0.996</v>
      </c>
      <c r="G37" s="203">
        <v>0.99299999999999999</v>
      </c>
    </row>
    <row r="38" spans="2:7" ht="15" customHeight="1" x14ac:dyDescent="0.3">
      <c r="B38" s="218" t="s">
        <v>92</v>
      </c>
      <c r="C38" s="52" t="s">
        <v>125</v>
      </c>
      <c r="D38" s="121">
        <v>0.98899999999999999</v>
      </c>
      <c r="E38" s="339">
        <v>0.998</v>
      </c>
      <c r="F38" s="339">
        <v>1</v>
      </c>
      <c r="G38" s="339">
        <v>1</v>
      </c>
    </row>
    <row r="39" spans="2:7" ht="15" customHeight="1" x14ac:dyDescent="0.3">
      <c r="B39" s="218" t="s">
        <v>67</v>
      </c>
      <c r="C39" s="52" t="s">
        <v>125</v>
      </c>
      <c r="D39" s="121">
        <v>1</v>
      </c>
      <c r="E39" s="339">
        <v>1</v>
      </c>
      <c r="F39" s="339">
        <v>0.99299999999999999</v>
      </c>
      <c r="G39" s="339">
        <v>0.98099999999999998</v>
      </c>
    </row>
    <row r="40" spans="2:7" ht="15" customHeight="1" x14ac:dyDescent="0.3">
      <c r="B40" s="218" t="s">
        <v>219</v>
      </c>
      <c r="C40" s="52" t="s">
        <v>125</v>
      </c>
      <c r="D40" s="257">
        <v>0.99299999999999999</v>
      </c>
      <c r="E40" s="339">
        <v>0.996</v>
      </c>
      <c r="F40" s="339">
        <v>0.99</v>
      </c>
      <c r="G40" s="339">
        <v>0.996</v>
      </c>
    </row>
    <row r="41" spans="2:7" ht="15" customHeight="1" thickBot="1" x14ac:dyDescent="0.35">
      <c r="B41" s="256" t="s">
        <v>66</v>
      </c>
      <c r="C41" s="259" t="s">
        <v>125</v>
      </c>
      <c r="D41" s="258">
        <v>0.998</v>
      </c>
      <c r="E41" s="340">
        <v>1</v>
      </c>
      <c r="F41" s="340">
        <v>1</v>
      </c>
      <c r="G41" s="341">
        <v>0.99399999999999999</v>
      </c>
    </row>
    <row r="42" spans="2:7" s="211" customFormat="1" ht="15" customHeight="1" x14ac:dyDescent="0.3">
      <c r="B42" s="16" t="s">
        <v>70</v>
      </c>
      <c r="C42" s="52"/>
      <c r="D42" s="121"/>
      <c r="E42" s="62"/>
      <c r="F42" s="62"/>
      <c r="G42" s="317"/>
    </row>
    <row r="43" spans="2:7" s="211" customFormat="1" ht="15" customHeight="1" x14ac:dyDescent="0.3">
      <c r="B43" s="209" t="s">
        <v>221</v>
      </c>
      <c r="C43" s="52" t="s">
        <v>125</v>
      </c>
      <c r="D43" s="120">
        <v>1</v>
      </c>
      <c r="E43" s="202">
        <v>1</v>
      </c>
      <c r="F43" s="202">
        <v>1</v>
      </c>
      <c r="G43" s="202">
        <v>1</v>
      </c>
    </row>
    <row r="44" spans="2:7" s="211" customFormat="1" ht="15" customHeight="1" x14ac:dyDescent="0.3">
      <c r="B44" s="118" t="s">
        <v>222</v>
      </c>
      <c r="C44" s="52" t="s">
        <v>125</v>
      </c>
      <c r="D44" s="120">
        <v>0.98099999999999998</v>
      </c>
      <c r="E44" s="202">
        <v>0.97899999999999998</v>
      </c>
      <c r="F44" s="202">
        <v>0.98499999999999999</v>
      </c>
      <c r="G44" s="202">
        <v>0.98799999999999999</v>
      </c>
    </row>
    <row r="45" spans="2:7" ht="15" customHeight="1" thickBot="1" x14ac:dyDescent="0.35">
      <c r="B45" s="277" t="s">
        <v>223</v>
      </c>
      <c r="C45" s="205" t="s">
        <v>125</v>
      </c>
      <c r="D45" s="287">
        <v>0.98199999999999998</v>
      </c>
      <c r="E45" s="288">
        <v>0.95</v>
      </c>
      <c r="F45" s="288">
        <v>0.995</v>
      </c>
      <c r="G45" s="288">
        <v>0.99099999999999999</v>
      </c>
    </row>
    <row r="46" spans="2:7" ht="20.100000000000001" customHeight="1" x14ac:dyDescent="0.3">
      <c r="B46" s="455" t="s">
        <v>224</v>
      </c>
      <c r="C46" s="455"/>
      <c r="D46" s="455"/>
      <c r="E46" s="455"/>
      <c r="F46" s="455"/>
      <c r="G46" s="455"/>
    </row>
    <row r="47" spans="2:7" ht="15" customHeight="1" x14ac:dyDescent="0.3">
      <c r="B47" s="263" t="s">
        <v>225</v>
      </c>
      <c r="C47" s="275"/>
      <c r="D47" s="275"/>
      <c r="E47" s="275"/>
      <c r="F47" s="275"/>
      <c r="G47" s="275"/>
    </row>
    <row r="48" spans="2:7" ht="15" customHeight="1" x14ac:dyDescent="0.3">
      <c r="B48" s="263" t="s">
        <v>226</v>
      </c>
      <c r="C48" s="275"/>
      <c r="D48" s="275"/>
      <c r="E48" s="275"/>
      <c r="F48" s="275"/>
      <c r="G48" s="275"/>
    </row>
    <row r="50" spans="2:7" ht="20.100000000000001" customHeight="1" x14ac:dyDescent="0.3">
      <c r="B50" s="10" t="s">
        <v>227</v>
      </c>
    </row>
    <row r="51" spans="2:7" ht="15" customHeight="1" x14ac:dyDescent="0.3">
      <c r="B51" s="31"/>
      <c r="C51" s="32" t="s">
        <v>54</v>
      </c>
      <c r="D51" s="32">
        <v>2025</v>
      </c>
      <c r="E51" s="32">
        <v>2024</v>
      </c>
      <c r="F51" s="32">
        <v>2023</v>
      </c>
      <c r="G51" s="32">
        <v>2022</v>
      </c>
    </row>
    <row r="52" spans="2:7" ht="15" customHeight="1" x14ac:dyDescent="0.3">
      <c r="B52" s="16" t="s">
        <v>57</v>
      </c>
      <c r="C52" s="52"/>
      <c r="D52" s="104"/>
      <c r="E52" s="62"/>
      <c r="F52" s="62"/>
      <c r="G52" s="62"/>
    </row>
    <row r="53" spans="2:7" ht="15" customHeight="1" x14ac:dyDescent="0.3">
      <c r="B53" s="209" t="s">
        <v>228</v>
      </c>
      <c r="C53" s="52" t="s">
        <v>125</v>
      </c>
      <c r="D53" s="120">
        <v>0</v>
      </c>
      <c r="E53" s="71">
        <v>0</v>
      </c>
      <c r="F53" s="71">
        <v>0</v>
      </c>
      <c r="G53" s="71">
        <v>0</v>
      </c>
    </row>
    <row r="54" spans="2:7" ht="15" customHeight="1" x14ac:dyDescent="0.3">
      <c r="B54" s="209" t="s">
        <v>229</v>
      </c>
      <c r="C54" s="70" t="s">
        <v>125</v>
      </c>
      <c r="D54" s="120">
        <f>(80+81)/20000%</f>
        <v>0.80500000000000005</v>
      </c>
      <c r="E54" s="71">
        <v>0.78400000000000003</v>
      </c>
      <c r="F54" s="71">
        <v>0.81699999999999995</v>
      </c>
      <c r="G54" s="71">
        <v>0.82</v>
      </c>
    </row>
    <row r="83" ht="20.100000000000001" customHeight="1" x14ac:dyDescent="0.3"/>
  </sheetData>
  <sheetProtection algorithmName="SHA-512" hashValue="Eyqtt9QV6nCyi+2QU+F9IbgtQdnfwRuMp5ngv6sDBT7b/s2qhuGAtA4Bd5RRuyxT3Y+sMaZL3OZS2+9gr3J2lw==" saltValue="0iA9OkMGGV23CWZJ3tpeGg==" spinCount="100000" sheet="1" objects="1" scenarios="1"/>
  <mergeCells count="1">
    <mergeCell ref="B46:G46"/>
  </mergeCells>
  <hyperlinks>
    <hyperlink ref="B3" location="CONTENTS!Print_Area" display="Back to Contents" xr:uid="{287F154B-4981-454F-8EA3-7E0F33C34871}"/>
  </hyperlinks>
  <pageMargins left="0.7" right="0.7" top="0.75" bottom="0.75" header="0.3" footer="0.3"/>
  <pageSetup paperSize="9" scale="61"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F42CB7-0E03-4609-A393-ACDD8D6AABFE}">
  <sheetPr>
    <tabColor theme="7" tint="0.749992370372631"/>
    <pageSetUpPr autoPageBreaks="0"/>
  </sheetPr>
  <dimension ref="B1:G95"/>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15" width="11.6640625" style="1" customWidth="1"/>
    <col min="16" max="16384" width="13.5546875" style="1"/>
  </cols>
  <sheetData>
    <row r="1" spans="2:7" ht="12" customHeight="1" x14ac:dyDescent="0.3"/>
    <row r="2" spans="2:7" s="9" customFormat="1" ht="33.75" customHeight="1" x14ac:dyDescent="0.3">
      <c r="B2" s="40" t="s">
        <v>230</v>
      </c>
    </row>
    <row r="3" spans="2:7" s="9" customFormat="1" ht="22.5" customHeight="1" x14ac:dyDescent="0.3">
      <c r="B3" s="241" t="s">
        <v>52</v>
      </c>
    </row>
    <row r="4" spans="2:7" ht="11.1" customHeight="1" x14ac:dyDescent="0.3"/>
    <row r="5" spans="2:7" ht="20.100000000000001" customHeight="1" x14ac:dyDescent="0.3">
      <c r="B5" s="10" t="s">
        <v>231</v>
      </c>
    </row>
    <row r="6" spans="2:7" ht="15" customHeight="1" x14ac:dyDescent="0.3">
      <c r="B6" s="31"/>
      <c r="C6" s="32" t="s">
        <v>54</v>
      </c>
      <c r="D6" s="32">
        <v>2025</v>
      </c>
      <c r="E6" s="32">
        <v>2024</v>
      </c>
      <c r="F6" s="32">
        <v>2023</v>
      </c>
      <c r="G6" s="32">
        <v>2022</v>
      </c>
    </row>
    <row r="7" spans="2:7" ht="15" customHeight="1" x14ac:dyDescent="0.3">
      <c r="B7" s="64" t="s">
        <v>232</v>
      </c>
      <c r="C7" s="124" t="s">
        <v>233</v>
      </c>
      <c r="D7" s="101">
        <v>553.6</v>
      </c>
      <c r="E7" s="66">
        <v>510</v>
      </c>
      <c r="F7" s="66">
        <v>524</v>
      </c>
      <c r="G7" s="66">
        <v>503</v>
      </c>
    </row>
    <row r="8" spans="2:7" ht="15" customHeight="1" x14ac:dyDescent="0.3">
      <c r="B8" s="333" t="s">
        <v>234</v>
      </c>
      <c r="C8" s="334"/>
      <c r="D8" s="210"/>
      <c r="E8" s="332"/>
      <c r="F8" s="332"/>
      <c r="G8" s="332"/>
    </row>
    <row r="9" spans="2:7" ht="15" customHeight="1" x14ac:dyDescent="0.3">
      <c r="B9" s="67" t="s">
        <v>235</v>
      </c>
      <c r="C9" s="19" t="s">
        <v>236</v>
      </c>
      <c r="D9" s="102">
        <v>593.25</v>
      </c>
      <c r="E9" s="69">
        <v>400.5</v>
      </c>
      <c r="F9" s="69">
        <v>230.5</v>
      </c>
      <c r="G9" s="69" t="s">
        <v>87</v>
      </c>
    </row>
    <row r="10" spans="2:7" ht="15" customHeight="1" x14ac:dyDescent="0.3">
      <c r="B10" s="67" t="s">
        <v>237</v>
      </c>
      <c r="C10" s="19" t="s">
        <v>236</v>
      </c>
      <c r="D10" s="102">
        <v>375.75</v>
      </c>
      <c r="E10" s="69">
        <v>249</v>
      </c>
      <c r="F10" s="69">
        <v>261</v>
      </c>
      <c r="G10" s="69" t="s">
        <v>87</v>
      </c>
    </row>
    <row r="11" spans="2:7" ht="15" customHeight="1" thickBot="1" x14ac:dyDescent="0.35">
      <c r="B11" s="67" t="s">
        <v>238</v>
      </c>
      <c r="C11" s="19" t="s">
        <v>236</v>
      </c>
      <c r="D11" s="102">
        <v>437</v>
      </c>
      <c r="E11" s="69">
        <v>176</v>
      </c>
      <c r="F11" s="69">
        <v>178</v>
      </c>
      <c r="G11" s="69" t="s">
        <v>87</v>
      </c>
    </row>
    <row r="12" spans="2:7" ht="15" customHeight="1" x14ac:dyDescent="0.3">
      <c r="B12" s="289" t="s">
        <v>239</v>
      </c>
      <c r="C12" s="313" t="s">
        <v>236</v>
      </c>
      <c r="D12" s="314">
        <f>+D9+D10+D11</f>
        <v>1406</v>
      </c>
      <c r="E12" s="314">
        <f>+E9+E10+E11</f>
        <v>825.5</v>
      </c>
      <c r="F12" s="314">
        <f>+F9+F10+F11</f>
        <v>669.5</v>
      </c>
      <c r="G12" s="314">
        <v>359</v>
      </c>
    </row>
    <row r="13" spans="2:7" ht="15" customHeight="1" x14ac:dyDescent="0.3">
      <c r="D13" s="420"/>
    </row>
    <row r="14" spans="2:7" ht="15" customHeight="1" x14ac:dyDescent="0.3">
      <c r="D14" s="128"/>
    </row>
    <row r="15" spans="2:7" ht="15" customHeight="1" x14ac:dyDescent="0.3">
      <c r="D15" s="388"/>
    </row>
    <row r="17" spans="4:4" ht="15" customHeight="1" x14ac:dyDescent="0.3">
      <c r="D17" s="388"/>
    </row>
    <row r="45" ht="20.100000000000001" customHeight="1" x14ac:dyDescent="0.3"/>
    <row r="62" ht="20.100000000000001" customHeight="1" x14ac:dyDescent="0.3"/>
    <row r="95" ht="20.100000000000001" customHeight="1" x14ac:dyDescent="0.3"/>
  </sheetData>
  <sheetProtection algorithmName="SHA-512" hashValue="aNngKxP15kL+asplZRFKvNx4eARhD5l4d8auATE7qgETnt+TvUKjw/srBMnDPpKfSzyGvLdd0Y8iF2LyiLy24w==" saltValue="aVzSphwpquOD32WyleBSrg==" spinCount="100000" sheet="1" objects="1" scenarios="1"/>
  <hyperlinks>
    <hyperlink ref="B3" location="CONTENTS!Print_Area" display="Back to Contents" xr:uid="{633F31A5-4E1B-43BC-AD61-F6C54BE3F8C3}"/>
  </hyperlinks>
  <pageMargins left="0.7" right="0.7" top="0.75" bottom="0.75" header="0.3" footer="0.3"/>
  <pageSetup paperSize="9" scale="61" orientation="landscape" r:id="rId1"/>
  <ignoredErrors>
    <ignoredError sqref="C7" numberStoredAsText="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797DFD-B19E-4D60-8BFB-736875EC7CD2}">
  <sheetPr>
    <tabColor theme="7" tint="0.749992370372631"/>
    <pageSetUpPr autoPageBreaks="0"/>
  </sheetPr>
  <dimension ref="B1:G28"/>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65.6640625" style="1" customWidth="1"/>
    <col min="3" max="3" width="8.44140625" style="1" customWidth="1"/>
    <col min="4" max="7" width="11.6640625" style="1" customWidth="1"/>
    <col min="8" max="8" width="28.44140625" style="1" customWidth="1"/>
    <col min="9" max="15" width="11.6640625" style="1" customWidth="1"/>
    <col min="16" max="16384" width="13.5546875" style="1"/>
  </cols>
  <sheetData>
    <row r="1" spans="2:7" ht="12" customHeight="1" x14ac:dyDescent="0.3"/>
    <row r="2" spans="2:7" s="9" customFormat="1" ht="33.75" customHeight="1" x14ac:dyDescent="0.3">
      <c r="B2" s="40" t="s">
        <v>43</v>
      </c>
    </row>
    <row r="3" spans="2:7" s="9" customFormat="1" ht="22.5" customHeight="1" x14ac:dyDescent="0.3">
      <c r="B3" s="241" t="s">
        <v>52</v>
      </c>
    </row>
    <row r="4" spans="2:7" ht="11.1" customHeight="1" x14ac:dyDescent="0.3"/>
    <row r="5" spans="2:7" ht="20.100000000000001" customHeight="1" x14ac:dyDescent="0.3">
      <c r="B5" s="10" t="s">
        <v>240</v>
      </c>
    </row>
    <row r="6" spans="2:7" ht="15" customHeight="1" x14ac:dyDescent="0.3">
      <c r="B6" s="31"/>
      <c r="C6" s="32" t="s">
        <v>54</v>
      </c>
      <c r="D6" s="32">
        <v>2025</v>
      </c>
      <c r="E6" s="32">
        <v>2024</v>
      </c>
      <c r="F6" s="32">
        <v>2023</v>
      </c>
      <c r="G6" s="32">
        <v>2022</v>
      </c>
    </row>
    <row r="7" spans="2:7" ht="15" customHeight="1" x14ac:dyDescent="0.3">
      <c r="B7" s="64" t="s">
        <v>241</v>
      </c>
      <c r="C7" s="65" t="s">
        <v>91</v>
      </c>
      <c r="D7" s="46">
        <v>1305</v>
      </c>
      <c r="E7" s="46">
        <v>1435</v>
      </c>
      <c r="F7" s="66">
        <v>1635</v>
      </c>
      <c r="G7" s="66">
        <v>1631</v>
      </c>
    </row>
    <row r="8" spans="2:7" ht="15" customHeight="1" x14ac:dyDescent="0.3">
      <c r="B8" s="67" t="s">
        <v>242</v>
      </c>
      <c r="C8" s="68" t="s">
        <v>91</v>
      </c>
      <c r="D8" s="21">
        <v>7</v>
      </c>
      <c r="E8" s="21">
        <v>5</v>
      </c>
      <c r="F8" s="69">
        <v>7</v>
      </c>
      <c r="G8" s="69">
        <v>5</v>
      </c>
    </row>
    <row r="9" spans="2:7" ht="15" customHeight="1" x14ac:dyDescent="0.3">
      <c r="B9" s="418" t="s">
        <v>243</v>
      </c>
      <c r="C9" s="68" t="s">
        <v>91</v>
      </c>
      <c r="D9" s="21">
        <v>1</v>
      </c>
      <c r="E9" s="21">
        <v>0</v>
      </c>
      <c r="F9" s="69">
        <v>2</v>
      </c>
      <c r="G9" s="69">
        <v>1</v>
      </c>
    </row>
    <row r="10" spans="2:7" ht="15" customHeight="1" x14ac:dyDescent="0.3">
      <c r="B10" s="67" t="s">
        <v>244</v>
      </c>
      <c r="C10" s="68" t="s">
        <v>91</v>
      </c>
      <c r="D10" s="21">
        <v>3</v>
      </c>
      <c r="E10" s="21">
        <v>5</v>
      </c>
      <c r="F10" s="69">
        <v>4</v>
      </c>
      <c r="G10" s="69">
        <v>3</v>
      </c>
    </row>
    <row r="11" spans="2:7" ht="15" customHeight="1" x14ac:dyDescent="0.3">
      <c r="B11" s="67" t="s">
        <v>245</v>
      </c>
      <c r="C11" s="68" t="s">
        <v>91</v>
      </c>
      <c r="D11" s="21">
        <v>4</v>
      </c>
      <c r="E11" s="21">
        <v>5</v>
      </c>
      <c r="F11" s="69">
        <v>5</v>
      </c>
      <c r="G11" s="69">
        <v>5</v>
      </c>
    </row>
    <row r="12" spans="2:7" ht="15" customHeight="1" x14ac:dyDescent="0.3">
      <c r="B12" s="67" t="s">
        <v>246</v>
      </c>
      <c r="C12" s="68" t="s">
        <v>91</v>
      </c>
      <c r="D12" s="21">
        <v>11</v>
      </c>
      <c r="E12" s="21">
        <v>6</v>
      </c>
      <c r="F12" s="69">
        <v>10</v>
      </c>
      <c r="G12" s="69">
        <v>8</v>
      </c>
    </row>
    <row r="13" spans="2:7" ht="15" customHeight="1" x14ac:dyDescent="0.3">
      <c r="B13" s="67" t="s">
        <v>247</v>
      </c>
      <c r="C13" s="68" t="s">
        <v>91</v>
      </c>
      <c r="D13" s="21">
        <v>2</v>
      </c>
      <c r="E13" s="21">
        <v>0</v>
      </c>
      <c r="F13" s="69">
        <v>3</v>
      </c>
      <c r="G13" s="69">
        <v>2</v>
      </c>
    </row>
    <row r="14" spans="2:7" ht="15" customHeight="1" x14ac:dyDescent="0.3">
      <c r="B14" s="67" t="s">
        <v>248</v>
      </c>
      <c r="C14" s="68" t="s">
        <v>91</v>
      </c>
      <c r="D14" s="21">
        <v>14</v>
      </c>
      <c r="E14" s="21">
        <v>16</v>
      </c>
      <c r="F14" s="69">
        <v>17</v>
      </c>
      <c r="G14" s="69">
        <v>17</v>
      </c>
    </row>
    <row r="15" spans="2:7" ht="15" customHeight="1" x14ac:dyDescent="0.3">
      <c r="B15" s="67" t="s">
        <v>249</v>
      </c>
      <c r="C15" s="68" t="s">
        <v>91</v>
      </c>
      <c r="D15" s="21">
        <v>2</v>
      </c>
      <c r="E15" s="21">
        <v>0</v>
      </c>
      <c r="F15" s="69">
        <v>3</v>
      </c>
      <c r="G15" s="69">
        <v>1</v>
      </c>
    </row>
    <row r="16" spans="2:7" ht="15" customHeight="1" x14ac:dyDescent="0.3">
      <c r="B16" s="67" t="s">
        <v>250</v>
      </c>
      <c r="C16" s="68" t="s">
        <v>91</v>
      </c>
      <c r="D16" s="21">
        <v>1</v>
      </c>
      <c r="E16" s="21">
        <v>1</v>
      </c>
      <c r="F16" s="69">
        <v>0</v>
      </c>
      <c r="G16" s="69">
        <v>2</v>
      </c>
    </row>
    <row r="17" spans="2:7" ht="15" customHeight="1" x14ac:dyDescent="0.3">
      <c r="B17" s="26" t="s">
        <v>251</v>
      </c>
      <c r="C17" s="27" t="s">
        <v>91</v>
      </c>
      <c r="D17" s="30">
        <f>SUM(D7:D16)</f>
        <v>1350</v>
      </c>
      <c r="E17" s="30">
        <f>SUM(E7:E16)</f>
        <v>1473</v>
      </c>
      <c r="F17" s="30">
        <f>SUM(F7:F16)</f>
        <v>1686</v>
      </c>
      <c r="G17" s="30">
        <f>SUM(G7:G16)</f>
        <v>1675</v>
      </c>
    </row>
    <row r="18" spans="2:7" ht="15" customHeight="1" x14ac:dyDescent="0.3">
      <c r="B18" s="211" t="s">
        <v>252</v>
      </c>
    </row>
    <row r="19" spans="2:7" ht="15" customHeight="1" x14ac:dyDescent="0.3">
      <c r="B19" s="211" t="s">
        <v>253</v>
      </c>
    </row>
    <row r="20" spans="2:7" ht="20.100000000000001" customHeight="1" x14ac:dyDescent="0.3"/>
    <row r="21" spans="2:7" ht="15" customHeight="1" x14ac:dyDescent="0.3">
      <c r="B21" s="10" t="s">
        <v>254</v>
      </c>
    </row>
    <row r="22" spans="2:7" ht="15" customHeight="1" x14ac:dyDescent="0.3">
      <c r="B22" s="31"/>
      <c r="C22" s="32" t="s">
        <v>54</v>
      </c>
      <c r="D22" s="32">
        <v>2025</v>
      </c>
      <c r="E22" s="32">
        <v>2024</v>
      </c>
      <c r="F22" s="32">
        <v>2023</v>
      </c>
      <c r="G22" s="32">
        <v>2022</v>
      </c>
    </row>
    <row r="23" spans="2:7" ht="15" customHeight="1" x14ac:dyDescent="0.3">
      <c r="B23" s="17" t="s">
        <v>57</v>
      </c>
      <c r="C23" s="68" t="s">
        <v>125</v>
      </c>
      <c r="D23" s="204">
        <v>0.99099999999999999</v>
      </c>
      <c r="E23" s="204">
        <v>0.99399999999999999</v>
      </c>
      <c r="F23" s="46" t="s">
        <v>87</v>
      </c>
      <c r="G23" s="299" t="s">
        <v>87</v>
      </c>
    </row>
    <row r="24" spans="2:7" ht="15" customHeight="1" x14ac:dyDescent="0.3">
      <c r="B24" s="17" t="s">
        <v>255</v>
      </c>
      <c r="C24" s="68" t="s">
        <v>125</v>
      </c>
      <c r="D24" s="204">
        <v>0.95299999999999996</v>
      </c>
      <c r="E24" s="204">
        <v>0.99</v>
      </c>
      <c r="F24" s="342" t="s">
        <v>87</v>
      </c>
      <c r="G24" s="300" t="s">
        <v>87</v>
      </c>
    </row>
    <row r="25" spans="2:7" s="211" customFormat="1" ht="15" customHeight="1" x14ac:dyDescent="0.3">
      <c r="B25" s="17" t="s">
        <v>70</v>
      </c>
      <c r="C25" s="68" t="s">
        <v>125</v>
      </c>
      <c r="D25" s="204">
        <v>0.99750000000000005</v>
      </c>
      <c r="E25" s="204">
        <v>0.98899999999999999</v>
      </c>
      <c r="F25" s="204" t="s">
        <v>87</v>
      </c>
      <c r="G25" s="300" t="s">
        <v>87</v>
      </c>
    </row>
    <row r="26" spans="2:7" ht="15" customHeight="1" x14ac:dyDescent="0.3">
      <c r="B26" s="26" t="s">
        <v>72</v>
      </c>
      <c r="C26" s="27" t="s">
        <v>125</v>
      </c>
      <c r="D26" s="136">
        <f>(D24+D23+D25)/3</f>
        <v>0.98050000000000004</v>
      </c>
      <c r="E26" s="136">
        <f>(E24+E23+E25)/3</f>
        <v>0.99099999999999999</v>
      </c>
      <c r="F26" s="137">
        <v>0.97</v>
      </c>
      <c r="G26" s="137">
        <v>0.98</v>
      </c>
    </row>
    <row r="27" spans="2:7" ht="15" customHeight="1" x14ac:dyDescent="0.3">
      <c r="B27" s="211" t="s">
        <v>256</v>
      </c>
      <c r="C27" s="211"/>
      <c r="D27" s="211"/>
      <c r="E27" s="211"/>
      <c r="F27" s="211"/>
      <c r="G27" s="211"/>
    </row>
    <row r="28" spans="2:7" ht="15" customHeight="1" x14ac:dyDescent="0.3">
      <c r="B28" s="211" t="s">
        <v>257</v>
      </c>
    </row>
  </sheetData>
  <sheetProtection algorithmName="SHA-512" hashValue="wNqzdXnbJWMfcex86GDEnsWIh0VK6biaIVmYIXVc0TGoGMVcSo2dVlWALdVyDVpqerTClWKvd5c0OygFEGn4NA==" saltValue="GIT0kVdzxDNiPHM+K4VnwQ==" spinCount="100000" sheet="1" objects="1" scenarios="1"/>
  <hyperlinks>
    <hyperlink ref="B3" location="CONTENTS!Print_Area" display="Back to Contents" xr:uid="{CB5C32A0-695F-4E25-A7F1-DF7E443CE462}"/>
  </hyperlinks>
  <pageMargins left="0.7" right="0.7" top="0.75" bottom="0.75" header="0.3" footer="0.3"/>
  <pageSetup paperSize="9" scale="61" orientation="landscape" r:id="rId1"/>
  <ignoredErrors>
    <ignoredError sqref="D17" formulaRange="1"/>
  </ignoredError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E42F4-681E-47B6-8665-78FA7B73E99E}">
  <sheetPr codeName="Sheet19">
    <tabColor rgb="FF003C71"/>
    <pageSetUpPr autoPageBreaks="0" fitToPage="1"/>
  </sheetPr>
  <dimension ref="A1:F237"/>
  <sheetViews>
    <sheetView showGridLines="0" zoomScaleNormal="100" workbookViewId="0">
      <pane xSplit="1" ySplit="6" topLeftCell="B7" activePane="bottomRight" state="frozen"/>
      <selection pane="topRight" activeCell="C28" sqref="C28"/>
      <selection pane="bottomLeft" activeCell="C28" sqref="C28"/>
      <selection pane="bottomRight"/>
    </sheetView>
  </sheetViews>
  <sheetFormatPr defaultColWidth="8.44140625" defaultRowHeight="14.4" x14ac:dyDescent="0.3"/>
  <cols>
    <col min="1" max="1" width="1.6640625" style="79" customWidth="1"/>
    <col min="2" max="2" width="18.44140625" style="79" customWidth="1"/>
    <col min="3" max="3" width="107.33203125" style="80" customWidth="1"/>
    <col min="4" max="4" width="115" style="86" customWidth="1"/>
    <col min="5" max="5" width="30.44140625" style="79" customWidth="1"/>
    <col min="6" max="6" width="20.44140625" style="79" customWidth="1"/>
    <col min="7" max="16384" width="8.44140625" style="79"/>
  </cols>
  <sheetData>
    <row r="1" spans="1:6" s="1" customFormat="1" ht="12" customHeight="1" x14ac:dyDescent="0.3">
      <c r="D1" s="60"/>
    </row>
    <row r="2" spans="1:6" s="9" customFormat="1" ht="33.75" customHeight="1" x14ac:dyDescent="0.3">
      <c r="B2" s="40" t="s">
        <v>258</v>
      </c>
      <c r="D2" s="81"/>
    </row>
    <row r="3" spans="1:6" s="9" customFormat="1" ht="22.5" customHeight="1" x14ac:dyDescent="0.3">
      <c r="B3" s="241" t="s">
        <v>52</v>
      </c>
      <c r="D3" s="82"/>
    </row>
    <row r="4" spans="1:6" s="1" customFormat="1" ht="10.199999999999999" customHeight="1" x14ac:dyDescent="0.3">
      <c r="D4" s="60"/>
    </row>
    <row r="5" spans="1:6" s="1" customFormat="1" ht="20.100000000000001" customHeight="1" x14ac:dyDescent="0.3">
      <c r="B5" s="10" t="s">
        <v>259</v>
      </c>
      <c r="D5" s="60"/>
    </row>
    <row r="6" spans="1:6" s="74" customFormat="1" ht="20.100000000000001" customHeight="1" x14ac:dyDescent="0.3">
      <c r="A6" s="73"/>
      <c r="B6" s="72" t="s">
        <v>260</v>
      </c>
      <c r="C6" s="72" t="s">
        <v>261</v>
      </c>
      <c r="D6" s="72" t="s">
        <v>262</v>
      </c>
      <c r="E6" s="73"/>
      <c r="F6" s="73"/>
    </row>
    <row r="7" spans="1:6" s="76" customFormat="1" ht="20.100000000000001" customHeight="1" x14ac:dyDescent="0.3">
      <c r="A7" s="75"/>
      <c r="B7" s="459" t="s">
        <v>263</v>
      </c>
      <c r="C7" s="459"/>
      <c r="D7" s="220"/>
      <c r="E7" s="75"/>
      <c r="F7" s="75"/>
    </row>
    <row r="8" spans="1:6" s="76" customFormat="1" ht="20.100000000000001" customHeight="1" x14ac:dyDescent="0.3">
      <c r="A8" s="75"/>
      <c r="B8" s="221" t="s">
        <v>264</v>
      </c>
      <c r="C8" s="229" t="s">
        <v>265</v>
      </c>
      <c r="D8" s="230"/>
      <c r="E8" s="75"/>
      <c r="F8" s="75"/>
    </row>
    <row r="9" spans="1:6" s="76" customFormat="1" ht="15" customHeight="1" x14ac:dyDescent="0.3">
      <c r="A9" s="75"/>
      <c r="B9" s="87"/>
      <c r="C9" s="227" t="s">
        <v>266</v>
      </c>
      <c r="D9" s="360" t="s">
        <v>267</v>
      </c>
      <c r="E9" s="75"/>
      <c r="F9" s="75"/>
    </row>
    <row r="10" spans="1:6" s="76" customFormat="1" ht="39" customHeight="1" x14ac:dyDescent="0.3">
      <c r="A10" s="75"/>
      <c r="B10" s="87"/>
      <c r="C10" s="88" t="s">
        <v>268</v>
      </c>
      <c r="D10" s="398" t="s">
        <v>269</v>
      </c>
      <c r="E10" s="75"/>
      <c r="F10" s="75"/>
    </row>
    <row r="11" spans="1:6" s="76" customFormat="1" ht="15" customHeight="1" x14ac:dyDescent="0.3">
      <c r="A11" s="75"/>
      <c r="B11" s="87"/>
      <c r="C11" s="225" t="s">
        <v>270</v>
      </c>
      <c r="D11" s="360" t="s">
        <v>271</v>
      </c>
      <c r="E11" s="75"/>
      <c r="F11" s="75"/>
    </row>
    <row r="12" spans="1:6" s="76" customFormat="1" ht="99.75" customHeight="1" x14ac:dyDescent="0.3">
      <c r="A12" s="75"/>
      <c r="B12" s="89"/>
      <c r="C12" s="88" t="s">
        <v>272</v>
      </c>
      <c r="D12" s="398" t="s">
        <v>273</v>
      </c>
      <c r="E12" s="75"/>
      <c r="F12" s="75"/>
    </row>
    <row r="13" spans="1:6" s="76" customFormat="1" ht="20.100000000000001" customHeight="1" x14ac:dyDescent="0.3">
      <c r="A13" s="75"/>
      <c r="B13" s="226" t="s">
        <v>274</v>
      </c>
      <c r="C13" s="232" t="s">
        <v>275</v>
      </c>
      <c r="D13" s="233" t="s">
        <v>276</v>
      </c>
      <c r="E13" s="75"/>
      <c r="F13" s="75"/>
    </row>
    <row r="14" spans="1:6" s="76" customFormat="1" ht="15" customHeight="1" x14ac:dyDescent="0.3">
      <c r="A14" s="75"/>
      <c r="B14" s="231" t="s">
        <v>277</v>
      </c>
      <c r="C14" s="227" t="s">
        <v>278</v>
      </c>
      <c r="D14" s="228" t="s">
        <v>271</v>
      </c>
      <c r="E14" s="75"/>
      <c r="F14" s="75"/>
    </row>
    <row r="15" spans="1:6" s="76" customFormat="1" ht="20.100000000000001" customHeight="1" x14ac:dyDescent="0.3">
      <c r="A15" s="75"/>
      <c r="B15" s="226" t="s">
        <v>279</v>
      </c>
      <c r="C15" s="232" t="s">
        <v>280</v>
      </c>
      <c r="D15" s="234"/>
      <c r="E15" s="77"/>
    </row>
    <row r="16" spans="1:6" s="76" customFormat="1" ht="15" customHeight="1" x14ac:dyDescent="0.3">
      <c r="A16" s="75"/>
      <c r="B16" s="93"/>
      <c r="C16" s="227" t="s">
        <v>281</v>
      </c>
      <c r="D16" s="228" t="s">
        <v>282</v>
      </c>
      <c r="E16" s="77"/>
    </row>
    <row r="17" spans="1:5" s="76" customFormat="1" ht="15" customHeight="1" x14ac:dyDescent="0.3">
      <c r="A17" s="75"/>
      <c r="B17" s="93"/>
      <c r="C17" s="225" t="s">
        <v>283</v>
      </c>
      <c r="D17" s="219" t="s">
        <v>282</v>
      </c>
      <c r="E17" s="77"/>
    </row>
    <row r="18" spans="1:5" s="76" customFormat="1" ht="15" customHeight="1" x14ac:dyDescent="0.3">
      <c r="A18" s="75"/>
      <c r="B18" s="93"/>
      <c r="C18" s="225" t="s">
        <v>284</v>
      </c>
      <c r="D18" s="345">
        <v>45719</v>
      </c>
      <c r="E18" s="77"/>
    </row>
    <row r="19" spans="1:5" s="76" customFormat="1" ht="15" customHeight="1" x14ac:dyDescent="0.3">
      <c r="A19" s="75"/>
      <c r="B19" s="94"/>
      <c r="C19" s="225" t="s">
        <v>285</v>
      </c>
      <c r="D19" s="261" t="s">
        <v>286</v>
      </c>
      <c r="E19" s="77"/>
    </row>
    <row r="20" spans="1:5" s="76" customFormat="1" ht="20.100000000000001" customHeight="1" x14ac:dyDescent="0.3">
      <c r="A20" s="75"/>
      <c r="B20" s="222" t="s">
        <v>287</v>
      </c>
      <c r="C20" s="223" t="s">
        <v>288</v>
      </c>
      <c r="D20" s="224" t="s">
        <v>289</v>
      </c>
      <c r="E20" s="77"/>
    </row>
    <row r="21" spans="1:5" s="76" customFormat="1" ht="32.25" customHeight="1" x14ac:dyDescent="0.3">
      <c r="A21" s="75"/>
      <c r="B21" s="222" t="s">
        <v>290</v>
      </c>
      <c r="C21" s="223" t="s">
        <v>291</v>
      </c>
      <c r="D21" s="224" t="s">
        <v>292</v>
      </c>
      <c r="E21" s="77"/>
    </row>
    <row r="22" spans="1:5" s="76" customFormat="1" ht="20.100000000000001" customHeight="1" x14ac:dyDescent="0.3">
      <c r="A22" s="75"/>
      <c r="B22" s="226" t="s">
        <v>293</v>
      </c>
      <c r="C22" s="232" t="s">
        <v>294</v>
      </c>
      <c r="D22" s="233"/>
      <c r="E22" s="77"/>
    </row>
    <row r="23" spans="1:5" s="76" customFormat="1" ht="77.25" customHeight="1" x14ac:dyDescent="0.3">
      <c r="A23" s="75"/>
      <c r="B23" s="93"/>
      <c r="C23" s="235" t="s">
        <v>295</v>
      </c>
      <c r="D23" s="398" t="s">
        <v>296</v>
      </c>
      <c r="E23" s="77"/>
    </row>
    <row r="24" spans="1:5" s="76" customFormat="1" ht="20.100000000000001" customHeight="1" x14ac:dyDescent="0.2">
      <c r="A24" s="75"/>
      <c r="B24" s="237"/>
      <c r="C24" s="225" t="s">
        <v>297</v>
      </c>
      <c r="D24" s="359" t="s">
        <v>298</v>
      </c>
      <c r="E24" s="77"/>
    </row>
    <row r="25" spans="1:5" s="76" customFormat="1" ht="20.100000000000001" customHeight="1" x14ac:dyDescent="0.2">
      <c r="A25" s="75"/>
      <c r="B25" s="237"/>
      <c r="C25" s="225" t="s">
        <v>299</v>
      </c>
      <c r="D25" s="359" t="s">
        <v>300</v>
      </c>
      <c r="E25" s="77"/>
    </row>
    <row r="26" spans="1:5" s="76" customFormat="1" ht="20.100000000000001" customHeight="1" x14ac:dyDescent="0.2">
      <c r="A26" s="75"/>
      <c r="B26" s="231"/>
      <c r="C26" s="225" t="s">
        <v>301</v>
      </c>
      <c r="D26" s="359" t="s">
        <v>302</v>
      </c>
      <c r="E26" s="77"/>
    </row>
    <row r="27" spans="1:5" s="76" customFormat="1" ht="20.100000000000001" customHeight="1" x14ac:dyDescent="0.3">
      <c r="A27" s="75"/>
      <c r="B27" s="226" t="s">
        <v>303</v>
      </c>
      <c r="C27" s="232" t="s">
        <v>304</v>
      </c>
      <c r="D27" s="233"/>
      <c r="E27" s="77"/>
    </row>
    <row r="28" spans="1:5" s="76" customFormat="1" ht="15" customHeight="1" x14ac:dyDescent="0.3">
      <c r="A28" s="75"/>
      <c r="B28" s="237"/>
      <c r="C28" s="227" t="s">
        <v>305</v>
      </c>
      <c r="D28" s="360" t="s">
        <v>306</v>
      </c>
      <c r="E28" s="77"/>
    </row>
    <row r="29" spans="1:5" s="76" customFormat="1" ht="15" customHeight="1" x14ac:dyDescent="0.3">
      <c r="A29" s="75"/>
      <c r="B29" s="238"/>
      <c r="C29" s="225" t="s">
        <v>307</v>
      </c>
      <c r="D29" s="360" t="s">
        <v>306</v>
      </c>
      <c r="E29" s="77"/>
    </row>
    <row r="30" spans="1:5" s="76" customFormat="1" ht="30.75" customHeight="1" x14ac:dyDescent="0.3">
      <c r="A30" s="75"/>
      <c r="B30" s="95"/>
      <c r="C30" s="88" t="s">
        <v>308</v>
      </c>
      <c r="D30" s="398" t="s">
        <v>309</v>
      </c>
      <c r="E30" s="77"/>
    </row>
    <row r="31" spans="1:5" s="76" customFormat="1" ht="15" customHeight="1" x14ac:dyDescent="0.3">
      <c r="A31" s="75"/>
      <c r="B31" s="238"/>
      <c r="C31" s="225" t="s">
        <v>310</v>
      </c>
      <c r="D31" s="360" t="s">
        <v>311</v>
      </c>
      <c r="E31" s="77"/>
    </row>
    <row r="32" spans="1:5" s="76" customFormat="1" ht="15" customHeight="1" x14ac:dyDescent="0.3">
      <c r="A32" s="75"/>
      <c r="B32" s="239"/>
      <c r="C32" s="225" t="s">
        <v>312</v>
      </c>
      <c r="D32" s="360" t="s">
        <v>313</v>
      </c>
      <c r="E32" s="77"/>
    </row>
    <row r="33" spans="1:5" s="76" customFormat="1" ht="44.25" customHeight="1" x14ac:dyDescent="0.3">
      <c r="A33" s="75"/>
      <c r="B33" s="90" t="s">
        <v>314</v>
      </c>
      <c r="C33" s="91" t="s">
        <v>315</v>
      </c>
      <c r="D33" s="361" t="s">
        <v>316</v>
      </c>
      <c r="E33" s="77"/>
    </row>
    <row r="34" spans="1:5" s="76" customFormat="1" ht="15" customHeight="1" x14ac:dyDescent="0.3">
      <c r="A34" s="75"/>
      <c r="B34" s="460" t="s">
        <v>317</v>
      </c>
      <c r="C34" s="460"/>
      <c r="D34" s="85"/>
      <c r="E34" s="77"/>
    </row>
    <row r="35" spans="1:5" s="76" customFormat="1" ht="20.100000000000001" customHeight="1" x14ac:dyDescent="0.3">
      <c r="A35" s="75"/>
      <c r="B35" s="226" t="s">
        <v>318</v>
      </c>
      <c r="C35" s="232" t="s">
        <v>319</v>
      </c>
      <c r="D35" s="233"/>
      <c r="E35" s="77"/>
    </row>
    <row r="36" spans="1:5" s="76" customFormat="1" ht="15" customHeight="1" x14ac:dyDescent="0.3">
      <c r="A36" s="75"/>
      <c r="B36" s="237"/>
      <c r="C36" s="227" t="s">
        <v>320</v>
      </c>
      <c r="D36" s="360" t="s">
        <v>321</v>
      </c>
      <c r="E36" s="77"/>
    </row>
    <row r="37" spans="1:5" s="76" customFormat="1" ht="15" customHeight="1" x14ac:dyDescent="0.3">
      <c r="A37" s="75"/>
      <c r="B37" s="237"/>
      <c r="C37" s="225" t="s">
        <v>322</v>
      </c>
      <c r="D37" s="360" t="s">
        <v>321</v>
      </c>
      <c r="E37" s="77"/>
    </row>
    <row r="38" spans="1:5" s="76" customFormat="1" ht="15" customHeight="1" x14ac:dyDescent="0.3">
      <c r="A38" s="75"/>
      <c r="B38" s="237"/>
      <c r="C38" s="225" t="s">
        <v>323</v>
      </c>
      <c r="D38" s="360" t="s">
        <v>321</v>
      </c>
      <c r="E38" s="77"/>
    </row>
    <row r="39" spans="1:5" s="76" customFormat="1" ht="15" customHeight="1" x14ac:dyDescent="0.3">
      <c r="A39" s="75"/>
      <c r="B39" s="237"/>
      <c r="C39" s="225" t="s">
        <v>324</v>
      </c>
      <c r="D39" s="360" t="s">
        <v>325</v>
      </c>
      <c r="E39" s="77"/>
    </row>
    <row r="40" spans="1:5" s="76" customFormat="1" ht="15" customHeight="1" x14ac:dyDescent="0.3">
      <c r="A40" s="75"/>
      <c r="B40" s="237"/>
      <c r="C40" s="225" t="s">
        <v>326</v>
      </c>
      <c r="D40" s="360" t="s">
        <v>325</v>
      </c>
      <c r="E40" s="77"/>
    </row>
    <row r="41" spans="1:5" s="76" customFormat="1" ht="15" customHeight="1" x14ac:dyDescent="0.3">
      <c r="A41" s="75"/>
      <c r="B41" s="237"/>
      <c r="C41" s="225" t="s">
        <v>327</v>
      </c>
      <c r="D41" s="360" t="s">
        <v>325</v>
      </c>
      <c r="E41" s="77"/>
    </row>
    <row r="42" spans="1:5" s="76" customFormat="1" ht="15" customHeight="1" x14ac:dyDescent="0.3">
      <c r="A42" s="75"/>
      <c r="B42" s="237"/>
      <c r="C42" s="225" t="s">
        <v>328</v>
      </c>
      <c r="D42" s="360" t="s">
        <v>325</v>
      </c>
      <c r="E42" s="77"/>
    </row>
    <row r="43" spans="1:5" s="76" customFormat="1" ht="15" customHeight="1" x14ac:dyDescent="0.3">
      <c r="A43" s="75"/>
      <c r="B43" s="237"/>
      <c r="C43" s="225" t="s">
        <v>329</v>
      </c>
      <c r="D43" s="360" t="s">
        <v>325</v>
      </c>
      <c r="E43" s="77"/>
    </row>
    <row r="44" spans="1:5" s="76" customFormat="1" ht="15" customHeight="1" x14ac:dyDescent="0.3">
      <c r="A44" s="75"/>
      <c r="B44" s="237"/>
      <c r="C44" s="225" t="s">
        <v>330</v>
      </c>
      <c r="D44" s="360" t="s">
        <v>325</v>
      </c>
      <c r="E44" s="77"/>
    </row>
    <row r="45" spans="1:5" s="76" customFormat="1" ht="15" customHeight="1" x14ac:dyDescent="0.3">
      <c r="A45" s="75"/>
      <c r="B45" s="237"/>
      <c r="C45" s="225" t="s">
        <v>331</v>
      </c>
      <c r="D45" s="360" t="s">
        <v>325</v>
      </c>
      <c r="E45" s="77"/>
    </row>
    <row r="46" spans="1:5" s="76" customFormat="1" ht="15" customHeight="1" x14ac:dyDescent="0.3">
      <c r="A46" s="75"/>
      <c r="B46" s="231"/>
      <c r="C46" s="225" t="s">
        <v>332</v>
      </c>
      <c r="D46" s="360" t="s">
        <v>325</v>
      </c>
      <c r="E46" s="77"/>
    </row>
    <row r="47" spans="1:5" s="76" customFormat="1" ht="20.100000000000001" customHeight="1" x14ac:dyDescent="0.3">
      <c r="A47" s="78"/>
      <c r="B47" s="222" t="s">
        <v>333</v>
      </c>
      <c r="C47" s="223" t="s">
        <v>334</v>
      </c>
      <c r="D47" s="224" t="s">
        <v>325</v>
      </c>
      <c r="E47" s="77"/>
    </row>
    <row r="48" spans="1:5" s="76" customFormat="1" ht="20.100000000000001" customHeight="1" x14ac:dyDescent="0.3">
      <c r="A48" s="75"/>
      <c r="B48" s="222" t="s">
        <v>335</v>
      </c>
      <c r="C48" s="223" t="s">
        <v>336</v>
      </c>
      <c r="D48" s="224" t="s">
        <v>325</v>
      </c>
      <c r="E48" s="77"/>
    </row>
    <row r="49" spans="1:5" s="76" customFormat="1" ht="27" customHeight="1" x14ac:dyDescent="0.3">
      <c r="A49" s="75"/>
      <c r="B49" s="222" t="s">
        <v>337</v>
      </c>
      <c r="C49" s="223" t="s">
        <v>338</v>
      </c>
      <c r="D49" s="224" t="s">
        <v>339</v>
      </c>
      <c r="E49" s="77"/>
    </row>
    <row r="50" spans="1:5" s="76" customFormat="1" ht="20.100000000000001" customHeight="1" x14ac:dyDescent="0.3">
      <c r="A50" s="75"/>
      <c r="B50" s="222" t="s">
        <v>340</v>
      </c>
      <c r="C50" s="223" t="s">
        <v>341</v>
      </c>
      <c r="D50" s="224" t="s">
        <v>321</v>
      </c>
      <c r="E50" s="77"/>
    </row>
    <row r="51" spans="1:5" s="76" customFormat="1" ht="20.100000000000001" customHeight="1" x14ac:dyDescent="0.3">
      <c r="A51" s="75"/>
      <c r="B51" s="222" t="s">
        <v>342</v>
      </c>
      <c r="C51" s="223" t="s">
        <v>343</v>
      </c>
      <c r="D51" s="224" t="s">
        <v>321</v>
      </c>
      <c r="E51" s="77"/>
    </row>
    <row r="52" spans="1:5" s="76" customFormat="1" ht="20.100000000000001" customHeight="1" x14ac:dyDescent="0.3">
      <c r="A52" s="75"/>
      <c r="B52" s="222" t="s">
        <v>344</v>
      </c>
      <c r="C52" s="223" t="s">
        <v>345</v>
      </c>
      <c r="D52" s="224" t="s">
        <v>325</v>
      </c>
      <c r="E52" s="77"/>
    </row>
    <row r="53" spans="1:5" s="76" customFormat="1" ht="20.100000000000001" customHeight="1" x14ac:dyDescent="0.3">
      <c r="A53" s="75"/>
      <c r="B53" s="222" t="s">
        <v>346</v>
      </c>
      <c r="C53" s="223" t="s">
        <v>347</v>
      </c>
      <c r="D53" s="224" t="s">
        <v>325</v>
      </c>
      <c r="E53" s="77"/>
    </row>
    <row r="54" spans="1:5" s="76" customFormat="1" ht="20.100000000000001" customHeight="1" x14ac:dyDescent="0.3">
      <c r="A54" s="75"/>
      <c r="B54" s="222" t="s">
        <v>348</v>
      </c>
      <c r="C54" s="223" t="s">
        <v>349</v>
      </c>
      <c r="D54" s="224" t="s">
        <v>325</v>
      </c>
      <c r="E54" s="77"/>
    </row>
    <row r="55" spans="1:5" s="76" customFormat="1" ht="20.100000000000001" customHeight="1" x14ac:dyDescent="0.3">
      <c r="A55" s="75"/>
      <c r="B55" s="222" t="s">
        <v>350</v>
      </c>
      <c r="C55" s="223" t="s">
        <v>351</v>
      </c>
      <c r="D55" s="224" t="s">
        <v>325</v>
      </c>
      <c r="E55" s="77"/>
    </row>
    <row r="56" spans="1:5" s="76" customFormat="1" ht="20.100000000000001" customHeight="1" x14ac:dyDescent="0.3">
      <c r="A56" s="75"/>
      <c r="B56" s="222" t="s">
        <v>352</v>
      </c>
      <c r="C56" s="223" t="s">
        <v>353</v>
      </c>
      <c r="D56" s="224" t="s">
        <v>321</v>
      </c>
      <c r="E56" s="77"/>
    </row>
    <row r="57" spans="1:5" s="76" customFormat="1" ht="20.100000000000001" customHeight="1" x14ac:dyDescent="0.3">
      <c r="A57" s="75"/>
      <c r="B57" s="222" t="s">
        <v>354</v>
      </c>
      <c r="C57" s="223" t="s">
        <v>355</v>
      </c>
      <c r="D57" s="224" t="s">
        <v>321</v>
      </c>
      <c r="E57" s="77"/>
    </row>
    <row r="58" spans="1:5" s="76" customFormat="1" ht="20.100000000000001" customHeight="1" x14ac:dyDescent="0.3">
      <c r="A58" s="75"/>
      <c r="B58" s="222" t="s">
        <v>356</v>
      </c>
      <c r="C58" s="223" t="s">
        <v>357</v>
      </c>
      <c r="D58" s="224" t="s">
        <v>325</v>
      </c>
      <c r="E58" s="77"/>
    </row>
    <row r="59" spans="1:5" s="76" customFormat="1" ht="20.100000000000001" customHeight="1" x14ac:dyDescent="0.3">
      <c r="A59" s="75"/>
      <c r="B59" s="456" t="s">
        <v>358</v>
      </c>
      <c r="C59" s="456"/>
      <c r="D59" s="240"/>
      <c r="E59" s="77"/>
    </row>
    <row r="60" spans="1:5" s="76" customFormat="1" ht="20.100000000000001" customHeight="1" x14ac:dyDescent="0.3">
      <c r="A60" s="75"/>
      <c r="B60" s="222" t="s">
        <v>359</v>
      </c>
      <c r="C60" s="223" t="s">
        <v>360</v>
      </c>
      <c r="D60" s="461" t="s">
        <v>361</v>
      </c>
      <c r="E60" s="77"/>
    </row>
    <row r="61" spans="1:5" s="76" customFormat="1" ht="20.100000000000001" customHeight="1" x14ac:dyDescent="0.3">
      <c r="A61" s="75"/>
      <c r="B61" s="222" t="s">
        <v>362</v>
      </c>
      <c r="C61" s="223" t="s">
        <v>363</v>
      </c>
      <c r="D61" s="462"/>
      <c r="E61" s="77"/>
    </row>
    <row r="62" spans="1:5" s="76" customFormat="1" ht="20.100000000000001" customHeight="1" x14ac:dyDescent="0.3">
      <c r="A62" s="75"/>
      <c r="B62" s="222" t="s">
        <v>364</v>
      </c>
      <c r="C62" s="223" t="s">
        <v>365</v>
      </c>
      <c r="D62" s="462"/>
      <c r="E62" s="77"/>
    </row>
    <row r="63" spans="1:5" s="76" customFormat="1" ht="20.100000000000001" customHeight="1" x14ac:dyDescent="0.3">
      <c r="A63" s="75"/>
      <c r="B63" s="222" t="s">
        <v>366</v>
      </c>
      <c r="C63" s="223" t="s">
        <v>367</v>
      </c>
      <c r="D63" s="462"/>
      <c r="E63" s="77"/>
    </row>
    <row r="64" spans="1:5" s="76" customFormat="1" ht="20.100000000000001" customHeight="1" x14ac:dyDescent="0.3">
      <c r="A64" s="75"/>
      <c r="B64" s="222" t="s">
        <v>368</v>
      </c>
      <c r="C64" s="223" t="s">
        <v>369</v>
      </c>
      <c r="D64" s="463"/>
      <c r="E64" s="77"/>
    </row>
    <row r="65" spans="1:5" s="76" customFormat="1" ht="84" customHeight="1" x14ac:dyDescent="0.3">
      <c r="A65" s="75"/>
      <c r="B65" s="90" t="s">
        <v>370</v>
      </c>
      <c r="C65" s="91" t="s">
        <v>371</v>
      </c>
      <c r="D65" s="361" t="s">
        <v>372</v>
      </c>
      <c r="E65" s="77"/>
    </row>
    <row r="66" spans="1:5" s="76" customFormat="1" ht="105.75" customHeight="1" x14ac:dyDescent="0.3">
      <c r="A66" s="75"/>
      <c r="B66" s="90" t="s">
        <v>373</v>
      </c>
      <c r="C66" s="91" t="s">
        <v>374</v>
      </c>
      <c r="D66" s="361" t="s">
        <v>375</v>
      </c>
      <c r="E66" s="77"/>
    </row>
    <row r="67" spans="1:5" s="76" customFormat="1" ht="20.100000000000001" customHeight="1" x14ac:dyDescent="0.3">
      <c r="A67" s="75"/>
      <c r="B67" s="456" t="s">
        <v>376</v>
      </c>
      <c r="C67" s="456"/>
      <c r="D67" s="240"/>
      <c r="E67" s="77"/>
    </row>
    <row r="68" spans="1:5" s="76" customFormat="1" ht="27" customHeight="1" x14ac:dyDescent="0.3">
      <c r="A68" s="75"/>
      <c r="B68" s="90" t="s">
        <v>377</v>
      </c>
      <c r="C68" s="91" t="s">
        <v>378</v>
      </c>
      <c r="D68" s="264" t="s">
        <v>379</v>
      </c>
      <c r="E68" s="77"/>
    </row>
    <row r="69" spans="1:5" s="76" customFormat="1" ht="28.5" customHeight="1" x14ac:dyDescent="0.3">
      <c r="A69" s="75"/>
      <c r="B69" s="90" t="s">
        <v>380</v>
      </c>
      <c r="C69" s="91" t="s">
        <v>381</v>
      </c>
      <c r="D69" s="84" t="s">
        <v>382</v>
      </c>
      <c r="E69" s="77"/>
    </row>
    <row r="70" spans="1:5" s="76" customFormat="1" ht="20.100000000000001" customHeight="1" x14ac:dyDescent="0.3">
      <c r="A70" s="75"/>
      <c r="B70" s="456" t="s">
        <v>383</v>
      </c>
      <c r="C70" s="456"/>
      <c r="D70" s="255"/>
      <c r="E70" s="77"/>
    </row>
    <row r="71" spans="1:5" s="76" customFormat="1" ht="20.100000000000001" customHeight="1" x14ac:dyDescent="0.3">
      <c r="A71" s="75"/>
      <c r="B71" s="222" t="s">
        <v>384</v>
      </c>
      <c r="C71" s="223" t="s">
        <v>385</v>
      </c>
      <c r="D71" s="362" t="s">
        <v>321</v>
      </c>
      <c r="E71" s="77"/>
    </row>
    <row r="72" spans="1:5" s="76" customFormat="1" ht="20.100000000000001" customHeight="1" x14ac:dyDescent="0.3">
      <c r="A72" s="75"/>
      <c r="B72" s="222" t="s">
        <v>386</v>
      </c>
      <c r="C72" s="223" t="s">
        <v>387</v>
      </c>
      <c r="D72" s="361" t="s">
        <v>321</v>
      </c>
      <c r="E72" s="77"/>
    </row>
    <row r="73" spans="1:5" s="76" customFormat="1" ht="20.100000000000001" customHeight="1" x14ac:dyDescent="0.3">
      <c r="A73" s="75"/>
      <c r="B73" s="222" t="s">
        <v>388</v>
      </c>
      <c r="C73" s="223" t="s">
        <v>389</v>
      </c>
      <c r="D73" s="361" t="s">
        <v>325</v>
      </c>
      <c r="E73" s="77"/>
    </row>
    <row r="74" spans="1:5" s="76" customFormat="1" ht="20.100000000000001" customHeight="1" x14ac:dyDescent="0.3">
      <c r="A74" s="75"/>
      <c r="B74" s="255" t="s">
        <v>390</v>
      </c>
      <c r="C74" s="255"/>
      <c r="D74" s="240"/>
      <c r="E74" s="77"/>
    </row>
    <row r="75" spans="1:5" s="76" customFormat="1" ht="20.100000000000001" customHeight="1" x14ac:dyDescent="0.3">
      <c r="A75" s="75"/>
      <c r="B75" s="456" t="s">
        <v>391</v>
      </c>
      <c r="C75" s="456"/>
      <c r="D75" s="255"/>
      <c r="E75" s="77"/>
    </row>
    <row r="76" spans="1:5" s="76" customFormat="1" ht="20.100000000000001" customHeight="1" x14ac:dyDescent="0.3">
      <c r="A76" s="75"/>
      <c r="B76" s="456" t="s">
        <v>383</v>
      </c>
      <c r="C76" s="456"/>
      <c r="D76" s="240"/>
      <c r="E76" s="77"/>
    </row>
    <row r="77" spans="1:5" s="76" customFormat="1" ht="20.100000000000001" customHeight="1" x14ac:dyDescent="0.3">
      <c r="A77" s="75"/>
      <c r="B77" s="365" t="s">
        <v>392</v>
      </c>
      <c r="C77" s="232" t="s">
        <v>393</v>
      </c>
      <c r="D77" s="233"/>
      <c r="E77" s="77"/>
    </row>
    <row r="78" spans="1:5" s="76" customFormat="1" ht="25.5" customHeight="1" x14ac:dyDescent="0.3">
      <c r="A78" s="75"/>
      <c r="B78" s="231"/>
      <c r="C78" s="227" t="s">
        <v>394</v>
      </c>
      <c r="D78" s="228" t="s">
        <v>395</v>
      </c>
      <c r="E78" s="77"/>
    </row>
    <row r="79" spans="1:5" s="76" customFormat="1" ht="25.5" customHeight="1" x14ac:dyDescent="0.3">
      <c r="A79" s="75"/>
      <c r="B79" s="96" t="s">
        <v>396</v>
      </c>
      <c r="C79" s="88" t="s">
        <v>397</v>
      </c>
      <c r="D79" s="83" t="s">
        <v>398</v>
      </c>
      <c r="E79" s="77"/>
    </row>
    <row r="80" spans="1:5" s="76" customFormat="1" ht="20.100000000000001" customHeight="1" x14ac:dyDescent="0.3">
      <c r="A80" s="75"/>
      <c r="B80" s="366" t="s">
        <v>399</v>
      </c>
      <c r="C80" s="225" t="s">
        <v>400</v>
      </c>
      <c r="D80" s="219" t="s">
        <v>401</v>
      </c>
      <c r="E80" s="77"/>
    </row>
    <row r="81" spans="1:5" s="76" customFormat="1" ht="20.100000000000001" customHeight="1" x14ac:dyDescent="0.3">
      <c r="A81" s="75"/>
      <c r="B81" s="366" t="s">
        <v>402</v>
      </c>
      <c r="C81" s="225" t="s">
        <v>403</v>
      </c>
      <c r="D81" s="219" t="s">
        <v>404</v>
      </c>
      <c r="E81" s="77"/>
    </row>
    <row r="82" spans="1:5" s="76" customFormat="1" ht="20.100000000000001" customHeight="1" x14ac:dyDescent="0.3">
      <c r="A82" s="75"/>
      <c r="B82" s="366" t="s">
        <v>405</v>
      </c>
      <c r="C82" s="225" t="s">
        <v>406</v>
      </c>
      <c r="D82" s="219" t="s">
        <v>407</v>
      </c>
      <c r="E82" s="77"/>
    </row>
    <row r="83" spans="1:5" s="76" customFormat="1" ht="20.100000000000001" customHeight="1" x14ac:dyDescent="0.3">
      <c r="A83" s="75"/>
      <c r="B83" s="366" t="s">
        <v>408</v>
      </c>
      <c r="C83" s="225" t="s">
        <v>409</v>
      </c>
      <c r="D83" s="219" t="s">
        <v>410</v>
      </c>
      <c r="E83" s="77"/>
    </row>
    <row r="84" spans="1:5" s="76" customFormat="1" ht="20.100000000000001" customHeight="1" x14ac:dyDescent="0.3">
      <c r="B84" s="366" t="s">
        <v>411</v>
      </c>
      <c r="C84" s="225" t="s">
        <v>412</v>
      </c>
      <c r="D84" s="219" t="s">
        <v>410</v>
      </c>
    </row>
    <row r="85" spans="1:5" s="76" customFormat="1" ht="35.700000000000003" customHeight="1" x14ac:dyDescent="0.3">
      <c r="B85" s="366" t="s">
        <v>413</v>
      </c>
      <c r="C85" s="225" t="s">
        <v>414</v>
      </c>
      <c r="D85" s="219" t="s">
        <v>415</v>
      </c>
    </row>
    <row r="86" spans="1:5" s="76" customFormat="1" ht="20.100000000000001" customHeight="1" x14ac:dyDescent="0.3">
      <c r="B86" s="366" t="s">
        <v>416</v>
      </c>
      <c r="C86" s="225" t="s">
        <v>417</v>
      </c>
      <c r="D86" s="219" t="s">
        <v>418</v>
      </c>
    </row>
    <row r="87" spans="1:5" s="76" customFormat="1" ht="20.100000000000001" customHeight="1" x14ac:dyDescent="0.3">
      <c r="B87" s="226" t="s">
        <v>419</v>
      </c>
      <c r="C87" s="232" t="s">
        <v>420</v>
      </c>
      <c r="D87" s="269"/>
    </row>
    <row r="88" spans="1:5" s="76" customFormat="1" ht="171" customHeight="1" x14ac:dyDescent="0.3">
      <c r="B88" s="94" t="s">
        <v>421</v>
      </c>
      <c r="C88" s="235" t="s">
        <v>422</v>
      </c>
      <c r="D88" s="398" t="s">
        <v>423</v>
      </c>
    </row>
    <row r="89" spans="1:5" s="76" customFormat="1" ht="218.25" customHeight="1" x14ac:dyDescent="0.3">
      <c r="B89" s="92" t="s">
        <v>424</v>
      </c>
      <c r="C89" s="88" t="s">
        <v>425</v>
      </c>
      <c r="D89" s="367" t="s">
        <v>426</v>
      </c>
    </row>
    <row r="90" spans="1:5" s="76" customFormat="1" ht="93.75" customHeight="1" x14ac:dyDescent="0.3">
      <c r="B90" s="92" t="s">
        <v>427</v>
      </c>
      <c r="C90" s="88" t="s">
        <v>428</v>
      </c>
      <c r="D90" s="360" t="s">
        <v>429</v>
      </c>
    </row>
    <row r="91" spans="1:5" s="76" customFormat="1" ht="20.100000000000001" customHeight="1" x14ac:dyDescent="0.3">
      <c r="B91" s="266" t="s">
        <v>430</v>
      </c>
      <c r="C91" s="267" t="s">
        <v>431</v>
      </c>
      <c r="D91" s="268"/>
    </row>
    <row r="92" spans="1:5" s="76" customFormat="1" ht="22.8" x14ac:dyDescent="0.3">
      <c r="B92" s="94" t="s">
        <v>432</v>
      </c>
      <c r="C92" s="235" t="s">
        <v>433</v>
      </c>
      <c r="D92" s="236" t="s">
        <v>434</v>
      </c>
    </row>
    <row r="93" spans="1:5" s="76" customFormat="1" ht="24.75" customHeight="1" x14ac:dyDescent="0.3">
      <c r="B93" s="92" t="s">
        <v>435</v>
      </c>
      <c r="C93" s="88" t="s">
        <v>436</v>
      </c>
      <c r="D93" s="83" t="s">
        <v>437</v>
      </c>
    </row>
    <row r="94" spans="1:5" s="76" customFormat="1" ht="24.75" customHeight="1" x14ac:dyDescent="0.3">
      <c r="B94" s="92" t="s">
        <v>438</v>
      </c>
      <c r="C94" s="88" t="s">
        <v>439</v>
      </c>
      <c r="D94" s="83" t="s">
        <v>440</v>
      </c>
    </row>
    <row r="95" spans="1:5" s="76" customFormat="1" ht="20.100000000000001" customHeight="1" x14ac:dyDescent="0.3">
      <c r="B95" s="226" t="s">
        <v>441</v>
      </c>
      <c r="C95" s="232" t="s">
        <v>442</v>
      </c>
      <c r="D95" s="233"/>
    </row>
    <row r="96" spans="1:5" s="76" customFormat="1" ht="50.25" customHeight="1" x14ac:dyDescent="0.3">
      <c r="B96" s="94" t="s">
        <v>443</v>
      </c>
      <c r="C96" s="227" t="s">
        <v>444</v>
      </c>
      <c r="D96" s="467" t="s">
        <v>445</v>
      </c>
    </row>
    <row r="97" spans="2:4" s="76" customFormat="1" ht="27.75" customHeight="1" x14ac:dyDescent="0.3">
      <c r="B97" s="92" t="s">
        <v>446</v>
      </c>
      <c r="C97" s="225" t="s">
        <v>447</v>
      </c>
      <c r="D97" s="467"/>
    </row>
    <row r="98" spans="2:4" s="76" customFormat="1" ht="26.25" customHeight="1" x14ac:dyDescent="0.3">
      <c r="B98" s="92" t="s">
        <v>448</v>
      </c>
      <c r="C98" s="225" t="s">
        <v>449</v>
      </c>
      <c r="D98" s="467"/>
    </row>
    <row r="99" spans="2:4" s="76" customFormat="1" ht="60.75" customHeight="1" x14ac:dyDescent="0.3">
      <c r="B99" s="92" t="s">
        <v>450</v>
      </c>
      <c r="C99" s="225" t="s">
        <v>451</v>
      </c>
      <c r="D99" s="467"/>
    </row>
    <row r="100" spans="2:4" s="76" customFormat="1" ht="20.100000000000001" customHeight="1" x14ac:dyDescent="0.3">
      <c r="B100" s="265" t="s">
        <v>452</v>
      </c>
      <c r="C100" s="225" t="s">
        <v>453</v>
      </c>
      <c r="D100" s="468"/>
    </row>
    <row r="101" spans="2:4" s="76" customFormat="1" ht="20.100000000000001" customHeight="1" x14ac:dyDescent="0.3">
      <c r="B101" s="226" t="s">
        <v>454</v>
      </c>
      <c r="C101" s="232" t="s">
        <v>455</v>
      </c>
      <c r="D101" s="233"/>
    </row>
    <row r="102" spans="2:4" s="76" customFormat="1" ht="20.100000000000001" customHeight="1" x14ac:dyDescent="0.3">
      <c r="B102" s="231" t="s">
        <v>456</v>
      </c>
      <c r="C102" s="227" t="s">
        <v>433</v>
      </c>
      <c r="D102" s="457" t="s">
        <v>457</v>
      </c>
    </row>
    <row r="103" spans="2:4" s="76" customFormat="1" ht="20.100000000000001" customHeight="1" x14ac:dyDescent="0.3">
      <c r="B103" s="265" t="s">
        <v>458</v>
      </c>
      <c r="C103" s="225" t="s">
        <v>459</v>
      </c>
      <c r="D103" s="458"/>
    </row>
    <row r="104" spans="2:4" s="76" customFormat="1" ht="20.100000000000001" customHeight="1" x14ac:dyDescent="0.3">
      <c r="B104" s="265" t="s">
        <v>460</v>
      </c>
      <c r="C104" s="225" t="s">
        <v>461</v>
      </c>
      <c r="D104" s="458"/>
    </row>
    <row r="105" spans="2:4" s="76" customFormat="1" ht="69.75" customHeight="1" x14ac:dyDescent="0.3">
      <c r="B105" s="92" t="s">
        <v>462</v>
      </c>
      <c r="C105" s="88" t="s">
        <v>463</v>
      </c>
      <c r="D105" s="83" t="s">
        <v>464</v>
      </c>
    </row>
    <row r="106" spans="2:4" s="76" customFormat="1" ht="20.100000000000001" customHeight="1" x14ac:dyDescent="0.3">
      <c r="B106" s="226" t="s">
        <v>465</v>
      </c>
      <c r="C106" s="232" t="s">
        <v>466</v>
      </c>
      <c r="D106" s="233"/>
    </row>
    <row r="107" spans="2:4" s="76" customFormat="1" ht="20.100000000000001" customHeight="1" x14ac:dyDescent="0.3">
      <c r="B107" s="231" t="s">
        <v>467</v>
      </c>
      <c r="C107" s="227" t="s">
        <v>433</v>
      </c>
      <c r="D107" s="465" t="s">
        <v>468</v>
      </c>
    </row>
    <row r="108" spans="2:4" s="76" customFormat="1" ht="20.100000000000001" customHeight="1" x14ac:dyDescent="0.3">
      <c r="B108" s="265" t="s">
        <v>469</v>
      </c>
      <c r="C108" s="225" t="s">
        <v>470</v>
      </c>
      <c r="D108" s="465"/>
    </row>
    <row r="109" spans="2:4" s="76" customFormat="1" ht="20.100000000000001" customHeight="1" x14ac:dyDescent="0.3">
      <c r="B109" s="265" t="s">
        <v>471</v>
      </c>
      <c r="C109" s="225" t="s">
        <v>472</v>
      </c>
      <c r="D109" s="465"/>
    </row>
    <row r="110" spans="2:4" s="76" customFormat="1" ht="20.100000000000001" customHeight="1" x14ac:dyDescent="0.3">
      <c r="B110" s="265" t="s">
        <v>473</v>
      </c>
      <c r="C110" s="225" t="s">
        <v>474</v>
      </c>
      <c r="D110" s="465"/>
    </row>
    <row r="111" spans="2:4" s="76" customFormat="1" ht="39" customHeight="1" x14ac:dyDescent="0.3">
      <c r="B111" s="92" t="s">
        <v>475</v>
      </c>
      <c r="C111" s="225" t="s">
        <v>476</v>
      </c>
      <c r="D111" s="465"/>
    </row>
    <row r="112" spans="2:4" s="76" customFormat="1" ht="20.100000000000001" customHeight="1" x14ac:dyDescent="0.3">
      <c r="B112" s="265" t="s">
        <v>477</v>
      </c>
      <c r="C112" s="225" t="s">
        <v>478</v>
      </c>
      <c r="D112" s="466"/>
    </row>
    <row r="113" spans="2:4" s="76" customFormat="1" ht="20.100000000000001" customHeight="1" x14ac:dyDescent="0.3">
      <c r="B113" s="226" t="s">
        <v>479</v>
      </c>
      <c r="C113" s="232" t="s">
        <v>480</v>
      </c>
      <c r="D113" s="233"/>
    </row>
    <row r="114" spans="2:4" s="76" customFormat="1" ht="20.100000000000001" customHeight="1" x14ac:dyDescent="0.3">
      <c r="B114" s="231" t="s">
        <v>481</v>
      </c>
      <c r="C114" s="227" t="s">
        <v>433</v>
      </c>
      <c r="D114" s="465" t="s">
        <v>482</v>
      </c>
    </row>
    <row r="115" spans="2:4" s="76" customFormat="1" ht="27" customHeight="1" x14ac:dyDescent="0.3">
      <c r="B115" s="92" t="s">
        <v>483</v>
      </c>
      <c r="C115" s="225" t="s">
        <v>484</v>
      </c>
      <c r="D115" s="465"/>
    </row>
    <row r="116" spans="2:4" s="76" customFormat="1" ht="20.100000000000001" customHeight="1" x14ac:dyDescent="0.3">
      <c r="B116" s="92" t="s">
        <v>485</v>
      </c>
      <c r="C116" s="225" t="s">
        <v>486</v>
      </c>
      <c r="D116" s="465"/>
    </row>
    <row r="117" spans="2:4" s="76" customFormat="1" ht="49.5" customHeight="1" x14ac:dyDescent="0.3">
      <c r="B117" s="92" t="s">
        <v>487</v>
      </c>
      <c r="C117" s="225" t="s">
        <v>488</v>
      </c>
      <c r="D117" s="465"/>
    </row>
    <row r="118" spans="2:4" s="76" customFormat="1" ht="20.100000000000001" customHeight="1" x14ac:dyDescent="0.3">
      <c r="B118" s="92" t="s">
        <v>489</v>
      </c>
      <c r="C118" s="225" t="s">
        <v>490</v>
      </c>
      <c r="D118" s="465"/>
    </row>
    <row r="119" spans="2:4" s="76" customFormat="1" ht="26.25" customHeight="1" x14ac:dyDescent="0.3">
      <c r="B119" s="92" t="s">
        <v>491</v>
      </c>
      <c r="C119" s="225" t="s">
        <v>492</v>
      </c>
      <c r="D119" s="466"/>
    </row>
    <row r="120" spans="2:4" s="76" customFormat="1" ht="20.100000000000001" customHeight="1" x14ac:dyDescent="0.3">
      <c r="B120" s="226" t="s">
        <v>493</v>
      </c>
      <c r="C120" s="232" t="s">
        <v>494</v>
      </c>
      <c r="D120" s="233"/>
    </row>
    <row r="121" spans="2:4" s="76" customFormat="1" ht="25.5" customHeight="1" x14ac:dyDescent="0.3">
      <c r="B121" s="231" t="s">
        <v>495</v>
      </c>
      <c r="C121" s="227" t="s">
        <v>433</v>
      </c>
      <c r="D121" s="228" t="s">
        <v>496</v>
      </c>
    </row>
    <row r="122" spans="2:4" s="76" customFormat="1" ht="20.100000000000001" customHeight="1" x14ac:dyDescent="0.3">
      <c r="B122" s="265" t="s">
        <v>497</v>
      </c>
      <c r="C122" s="225" t="s">
        <v>498</v>
      </c>
      <c r="D122" s="219" t="s">
        <v>499</v>
      </c>
    </row>
    <row r="123" spans="2:4" s="76" customFormat="1" ht="20.100000000000001" customHeight="1" x14ac:dyDescent="0.3">
      <c r="B123" s="265" t="s">
        <v>500</v>
      </c>
      <c r="C123" s="225" t="s">
        <v>501</v>
      </c>
      <c r="D123" s="219" t="s">
        <v>502</v>
      </c>
    </row>
    <row r="124" spans="2:4" s="76" customFormat="1" ht="20.100000000000001" customHeight="1" x14ac:dyDescent="0.3">
      <c r="B124" s="265" t="s">
        <v>503</v>
      </c>
      <c r="C124" s="225" t="s">
        <v>504</v>
      </c>
      <c r="D124" s="219" t="s">
        <v>505</v>
      </c>
    </row>
    <row r="125" spans="2:4" s="76" customFormat="1" ht="20.100000000000001" customHeight="1" x14ac:dyDescent="0.3">
      <c r="B125" s="226" t="s">
        <v>506</v>
      </c>
      <c r="C125" s="232" t="s">
        <v>507</v>
      </c>
      <c r="D125" s="233"/>
    </row>
    <row r="126" spans="2:4" s="76" customFormat="1" ht="20.100000000000001" customHeight="1" x14ac:dyDescent="0.3">
      <c r="B126" s="231" t="s">
        <v>508</v>
      </c>
      <c r="C126" s="227" t="s">
        <v>433</v>
      </c>
      <c r="D126" s="228"/>
    </row>
    <row r="127" spans="2:4" s="76" customFormat="1" ht="128.25" customHeight="1" x14ac:dyDescent="0.3">
      <c r="B127" s="92" t="s">
        <v>509</v>
      </c>
      <c r="C127" s="88" t="s">
        <v>510</v>
      </c>
      <c r="D127" s="219" t="s">
        <v>511</v>
      </c>
    </row>
    <row r="128" spans="2:4" s="76" customFormat="1" ht="20.100000000000001" customHeight="1" x14ac:dyDescent="0.3">
      <c r="B128" s="265" t="s">
        <v>512</v>
      </c>
      <c r="C128" s="225" t="s">
        <v>513</v>
      </c>
      <c r="D128" s="219" t="s">
        <v>514</v>
      </c>
    </row>
    <row r="129" spans="2:4" s="76" customFormat="1" ht="20.100000000000001" customHeight="1" x14ac:dyDescent="0.3">
      <c r="B129" s="265" t="s">
        <v>515</v>
      </c>
      <c r="C129" s="225" t="s">
        <v>516</v>
      </c>
      <c r="D129" s="219" t="s">
        <v>517</v>
      </c>
    </row>
    <row r="130" spans="2:4" s="76" customFormat="1" ht="20.100000000000001" customHeight="1" x14ac:dyDescent="0.3">
      <c r="B130" s="265" t="s">
        <v>518</v>
      </c>
      <c r="C130" s="225" t="s">
        <v>519</v>
      </c>
      <c r="D130" s="219" t="s">
        <v>520</v>
      </c>
    </row>
    <row r="131" spans="2:4" s="76" customFormat="1" ht="22.8" x14ac:dyDescent="0.3">
      <c r="B131" s="92" t="s">
        <v>521</v>
      </c>
      <c r="C131" s="88" t="s">
        <v>522</v>
      </c>
      <c r="D131" s="83" t="s">
        <v>523</v>
      </c>
    </row>
    <row r="132" spans="2:4" s="76" customFormat="1" ht="26.25" customHeight="1" x14ac:dyDescent="0.3">
      <c r="B132" s="92" t="s">
        <v>524</v>
      </c>
      <c r="C132" s="88" t="s">
        <v>525</v>
      </c>
      <c r="D132" s="219" t="s">
        <v>526</v>
      </c>
    </row>
    <row r="133" spans="2:4" s="76" customFormat="1" ht="82.5" customHeight="1" x14ac:dyDescent="0.3">
      <c r="B133" s="92" t="s">
        <v>527</v>
      </c>
      <c r="C133" s="88" t="s">
        <v>528</v>
      </c>
      <c r="D133" s="219" t="s">
        <v>529</v>
      </c>
    </row>
    <row r="134" spans="2:4" s="76" customFormat="1" ht="20.100000000000001" customHeight="1" x14ac:dyDescent="0.3">
      <c r="B134" s="265" t="s">
        <v>530</v>
      </c>
      <c r="C134" s="225" t="s">
        <v>531</v>
      </c>
      <c r="D134" s="219" t="s">
        <v>517</v>
      </c>
    </row>
    <row r="135" spans="2:4" s="76" customFormat="1" ht="20.100000000000001" customHeight="1" x14ac:dyDescent="0.3">
      <c r="B135" s="265" t="s">
        <v>532</v>
      </c>
      <c r="C135" s="225" t="s">
        <v>533</v>
      </c>
      <c r="D135" s="219" t="s">
        <v>534</v>
      </c>
    </row>
    <row r="136" spans="2:4" s="76" customFormat="1" ht="20.100000000000001" customHeight="1" x14ac:dyDescent="0.3">
      <c r="B136" s="265" t="s">
        <v>535</v>
      </c>
      <c r="C136" s="225" t="s">
        <v>536</v>
      </c>
      <c r="D136" s="219" t="s">
        <v>517</v>
      </c>
    </row>
    <row r="137" spans="2:4" s="76" customFormat="1" ht="20.100000000000001" customHeight="1" x14ac:dyDescent="0.3">
      <c r="B137" s="226" t="s">
        <v>537</v>
      </c>
      <c r="C137" s="232" t="s">
        <v>538</v>
      </c>
      <c r="D137" s="233"/>
    </row>
    <row r="138" spans="2:4" s="76" customFormat="1" ht="26.25" customHeight="1" x14ac:dyDescent="0.3">
      <c r="B138" s="231" t="s">
        <v>539</v>
      </c>
      <c r="C138" s="227" t="s">
        <v>433</v>
      </c>
      <c r="D138" s="228" t="s">
        <v>540</v>
      </c>
    </row>
    <row r="139" spans="2:4" s="76" customFormat="1" ht="20.100000000000001" customHeight="1" x14ac:dyDescent="0.3">
      <c r="B139" s="265" t="s">
        <v>541</v>
      </c>
      <c r="C139" s="225" t="s">
        <v>542</v>
      </c>
      <c r="D139" s="219" t="s">
        <v>543</v>
      </c>
    </row>
    <row r="140" spans="2:4" s="76" customFormat="1" ht="20.100000000000001" customHeight="1" x14ac:dyDescent="0.3">
      <c r="B140" s="265" t="s">
        <v>544</v>
      </c>
      <c r="C140" s="225" t="s">
        <v>545</v>
      </c>
      <c r="D140" s="219" t="s">
        <v>546</v>
      </c>
    </row>
    <row r="141" spans="2:4" s="76" customFormat="1" ht="20.100000000000001" customHeight="1" x14ac:dyDescent="0.3">
      <c r="B141" s="265" t="s">
        <v>547</v>
      </c>
      <c r="C141" s="225" t="s">
        <v>548</v>
      </c>
      <c r="D141" s="219" t="s">
        <v>549</v>
      </c>
    </row>
    <row r="142" spans="2:4" s="76" customFormat="1" ht="20.100000000000001" customHeight="1" x14ac:dyDescent="0.3">
      <c r="B142" s="265" t="s">
        <v>550</v>
      </c>
      <c r="C142" s="225" t="s">
        <v>551</v>
      </c>
      <c r="D142" s="219" t="s">
        <v>552</v>
      </c>
    </row>
    <row r="143" spans="2:4" s="76" customFormat="1" ht="20.100000000000001" customHeight="1" x14ac:dyDescent="0.3">
      <c r="B143" s="265" t="s">
        <v>553</v>
      </c>
      <c r="C143" s="225" t="s">
        <v>554</v>
      </c>
      <c r="D143" s="219" t="s">
        <v>543</v>
      </c>
    </row>
    <row r="144" spans="2:4" s="76" customFormat="1" ht="41.25" customHeight="1" x14ac:dyDescent="0.3">
      <c r="B144" s="92" t="s">
        <v>555</v>
      </c>
      <c r="C144" s="88" t="s">
        <v>486</v>
      </c>
      <c r="D144" s="219" t="s">
        <v>556</v>
      </c>
    </row>
    <row r="145" spans="2:4" s="76" customFormat="1" ht="15" customHeight="1" x14ac:dyDescent="0.3">
      <c r="B145" s="92" t="s">
        <v>557</v>
      </c>
      <c r="C145" s="88" t="s">
        <v>558</v>
      </c>
      <c r="D145" s="83" t="s">
        <v>559</v>
      </c>
    </row>
    <row r="146" spans="2:4" s="76" customFormat="1" ht="15" customHeight="1" x14ac:dyDescent="0.3">
      <c r="B146" s="92" t="s">
        <v>560</v>
      </c>
      <c r="C146" s="88" t="s">
        <v>561</v>
      </c>
      <c r="D146" s="83" t="s">
        <v>562</v>
      </c>
    </row>
    <row r="147" spans="2:4" s="76" customFormat="1" ht="20.100000000000001" customHeight="1" x14ac:dyDescent="0.3">
      <c r="B147" s="226" t="s">
        <v>563</v>
      </c>
      <c r="C147" s="232" t="s">
        <v>564</v>
      </c>
      <c r="D147" s="233"/>
    </row>
    <row r="148" spans="2:4" s="76" customFormat="1" ht="22.8" x14ac:dyDescent="0.3">
      <c r="B148" s="231" t="s">
        <v>565</v>
      </c>
      <c r="C148" s="227" t="s">
        <v>433</v>
      </c>
      <c r="D148" s="228" t="s">
        <v>540</v>
      </c>
    </row>
    <row r="149" spans="2:4" s="76" customFormat="1" ht="24.75" customHeight="1" x14ac:dyDescent="0.3">
      <c r="B149" s="265" t="s">
        <v>566</v>
      </c>
      <c r="C149" s="225" t="s">
        <v>567</v>
      </c>
      <c r="D149" s="219" t="s">
        <v>568</v>
      </c>
    </row>
    <row r="150" spans="2:4" s="76" customFormat="1" ht="20.100000000000001" customHeight="1" x14ac:dyDescent="0.3">
      <c r="B150" s="265" t="s">
        <v>569</v>
      </c>
      <c r="C150" s="225" t="s">
        <v>548</v>
      </c>
      <c r="D150" s="219" t="s">
        <v>570</v>
      </c>
    </row>
    <row r="151" spans="2:4" s="76" customFormat="1" ht="20.100000000000001" customHeight="1" x14ac:dyDescent="0.3">
      <c r="B151" s="265" t="s">
        <v>571</v>
      </c>
      <c r="C151" s="225" t="s">
        <v>554</v>
      </c>
      <c r="D151" s="219" t="s">
        <v>572</v>
      </c>
    </row>
    <row r="152" spans="2:4" s="76" customFormat="1" ht="27" customHeight="1" x14ac:dyDescent="0.3">
      <c r="B152" s="265" t="s">
        <v>573</v>
      </c>
      <c r="C152" s="225" t="s">
        <v>574</v>
      </c>
      <c r="D152" s="219" t="s">
        <v>575</v>
      </c>
    </row>
    <row r="153" spans="2:4" s="76" customFormat="1" ht="20.100000000000001" customHeight="1" x14ac:dyDescent="0.3">
      <c r="B153" s="265" t="s">
        <v>576</v>
      </c>
      <c r="C153" s="225" t="s">
        <v>577</v>
      </c>
      <c r="D153" s="270" t="s">
        <v>321</v>
      </c>
    </row>
    <row r="154" spans="2:4" s="76" customFormat="1" ht="24.75" customHeight="1" x14ac:dyDescent="0.3">
      <c r="B154" s="265" t="s">
        <v>578</v>
      </c>
      <c r="C154" s="225" t="s">
        <v>579</v>
      </c>
      <c r="D154" s="219" t="s">
        <v>580</v>
      </c>
    </row>
    <row r="155" spans="2:4" s="76" customFormat="1" ht="20.100000000000001" customHeight="1" x14ac:dyDescent="0.3">
      <c r="B155" s="226" t="s">
        <v>581</v>
      </c>
      <c r="C155" s="232" t="s">
        <v>582</v>
      </c>
      <c r="D155" s="271"/>
    </row>
    <row r="156" spans="2:4" s="76" customFormat="1" ht="22.8" x14ac:dyDescent="0.3">
      <c r="B156" s="231" t="s">
        <v>583</v>
      </c>
      <c r="C156" s="227" t="s">
        <v>433</v>
      </c>
      <c r="D156" s="228" t="s">
        <v>540</v>
      </c>
    </row>
    <row r="157" spans="2:4" s="76" customFormat="1" ht="20.100000000000001" customHeight="1" x14ac:dyDescent="0.3">
      <c r="B157" s="265" t="s">
        <v>584</v>
      </c>
      <c r="C157" s="225" t="s">
        <v>585</v>
      </c>
      <c r="D157" s="219" t="s">
        <v>586</v>
      </c>
    </row>
    <row r="158" spans="2:4" s="76" customFormat="1" ht="20.100000000000001" customHeight="1" x14ac:dyDescent="0.3">
      <c r="B158" s="265" t="s">
        <v>587</v>
      </c>
      <c r="C158" s="225" t="s">
        <v>558</v>
      </c>
      <c r="D158" s="270" t="s">
        <v>588</v>
      </c>
    </row>
    <row r="159" spans="2:4" s="76" customFormat="1" ht="20.100000000000001" customHeight="1" x14ac:dyDescent="0.3">
      <c r="B159" s="226" t="s">
        <v>589</v>
      </c>
      <c r="C159" s="232" t="s">
        <v>590</v>
      </c>
      <c r="D159" s="233"/>
    </row>
    <row r="160" spans="2:4" s="76" customFormat="1" ht="22.8" x14ac:dyDescent="0.3">
      <c r="B160" s="231" t="s">
        <v>591</v>
      </c>
      <c r="C160" s="227" t="s">
        <v>433</v>
      </c>
      <c r="D160" s="228" t="s">
        <v>540</v>
      </c>
    </row>
    <row r="161" spans="2:4" s="76" customFormat="1" ht="20.100000000000001" customHeight="1" x14ac:dyDescent="0.3">
      <c r="B161" s="265" t="s">
        <v>592</v>
      </c>
      <c r="C161" s="225" t="s">
        <v>593</v>
      </c>
      <c r="D161" s="270" t="s">
        <v>594</v>
      </c>
    </row>
    <row r="162" spans="2:4" s="76" customFormat="1" ht="20.100000000000001" customHeight="1" x14ac:dyDescent="0.3">
      <c r="B162" s="226" t="s">
        <v>595</v>
      </c>
      <c r="C162" s="232" t="s">
        <v>596</v>
      </c>
      <c r="D162" s="233"/>
    </row>
    <row r="163" spans="2:4" s="76" customFormat="1" ht="22.8" x14ac:dyDescent="0.3">
      <c r="B163" s="231" t="s">
        <v>597</v>
      </c>
      <c r="C163" s="227" t="s">
        <v>433</v>
      </c>
      <c r="D163" s="228" t="s">
        <v>540</v>
      </c>
    </row>
    <row r="164" spans="2:4" s="76" customFormat="1" ht="20.100000000000001" customHeight="1" x14ac:dyDescent="0.3">
      <c r="B164" s="265" t="s">
        <v>598</v>
      </c>
      <c r="C164" s="225" t="s">
        <v>599</v>
      </c>
      <c r="D164" s="458" t="s">
        <v>600</v>
      </c>
    </row>
    <row r="165" spans="2:4" s="76" customFormat="1" ht="20.100000000000001" customHeight="1" x14ac:dyDescent="0.3">
      <c r="B165" s="265" t="s">
        <v>601</v>
      </c>
      <c r="C165" s="225" t="s">
        <v>567</v>
      </c>
      <c r="D165" s="458"/>
    </row>
    <row r="166" spans="2:4" s="76" customFormat="1" ht="20.100000000000001" customHeight="1" x14ac:dyDescent="0.3">
      <c r="B166" s="265" t="s">
        <v>602</v>
      </c>
      <c r="C166" s="225" t="s">
        <v>603</v>
      </c>
      <c r="D166" s="458"/>
    </row>
    <row r="167" spans="2:4" s="76" customFormat="1" ht="20.100000000000001" customHeight="1" x14ac:dyDescent="0.3">
      <c r="B167" s="265" t="s">
        <v>604</v>
      </c>
      <c r="C167" s="225" t="s">
        <v>605</v>
      </c>
      <c r="D167" s="458"/>
    </row>
    <row r="168" spans="2:4" s="76" customFormat="1" ht="20.100000000000001" customHeight="1" x14ac:dyDescent="0.3">
      <c r="B168" s="265" t="s">
        <v>606</v>
      </c>
      <c r="C168" s="225" t="s">
        <v>607</v>
      </c>
      <c r="D168" s="270" t="s">
        <v>608</v>
      </c>
    </row>
    <row r="169" spans="2:4" s="76" customFormat="1" ht="20.100000000000001" customHeight="1" x14ac:dyDescent="0.3">
      <c r="B169" s="226" t="s">
        <v>609</v>
      </c>
      <c r="C169" s="232" t="s">
        <v>610</v>
      </c>
      <c r="D169" s="233"/>
    </row>
    <row r="170" spans="2:4" s="76" customFormat="1" ht="105" customHeight="1" x14ac:dyDescent="0.3">
      <c r="B170" s="94" t="s">
        <v>611</v>
      </c>
      <c r="C170" s="227" t="s">
        <v>612</v>
      </c>
      <c r="D170" s="457" t="s">
        <v>613</v>
      </c>
    </row>
    <row r="171" spans="2:4" s="76" customFormat="1" ht="20.100000000000001" customHeight="1" x14ac:dyDescent="0.3">
      <c r="B171" s="265" t="s">
        <v>614</v>
      </c>
      <c r="C171" s="225" t="s">
        <v>615</v>
      </c>
      <c r="D171" s="458"/>
    </row>
    <row r="172" spans="2:4" s="76" customFormat="1" ht="20.100000000000001" customHeight="1" x14ac:dyDescent="0.3">
      <c r="B172" s="265" t="s">
        <v>616</v>
      </c>
      <c r="C172" s="225" t="s">
        <v>617</v>
      </c>
      <c r="D172" s="270" t="s">
        <v>618</v>
      </c>
    </row>
    <row r="173" spans="2:4" s="76" customFormat="1" ht="60" customHeight="1" x14ac:dyDescent="0.3">
      <c r="B173" s="92" t="s">
        <v>619</v>
      </c>
      <c r="C173" s="225" t="s">
        <v>620</v>
      </c>
      <c r="D173" s="270" t="s">
        <v>621</v>
      </c>
    </row>
    <row r="174" spans="2:4" s="76" customFormat="1" ht="20.100000000000001" customHeight="1" x14ac:dyDescent="0.3">
      <c r="B174" s="226" t="s">
        <v>622</v>
      </c>
      <c r="C174" s="232" t="s">
        <v>623</v>
      </c>
      <c r="D174" s="233"/>
    </row>
    <row r="175" spans="2:4" s="76" customFormat="1" ht="60" customHeight="1" x14ac:dyDescent="0.3">
      <c r="B175" s="94" t="s">
        <v>624</v>
      </c>
      <c r="C175" s="227" t="s">
        <v>625</v>
      </c>
      <c r="D175" s="272" t="s">
        <v>626</v>
      </c>
    </row>
    <row r="176" spans="2:4" s="76" customFormat="1" ht="59.25" customHeight="1" x14ac:dyDescent="0.3">
      <c r="B176" s="92" t="s">
        <v>627</v>
      </c>
      <c r="C176" s="88" t="s">
        <v>628</v>
      </c>
      <c r="D176" s="270" t="s">
        <v>629</v>
      </c>
    </row>
    <row r="177" spans="2:4" s="76" customFormat="1" ht="20.100000000000001" customHeight="1" x14ac:dyDescent="0.3">
      <c r="B177" s="226" t="s">
        <v>630</v>
      </c>
      <c r="C177" s="232" t="s">
        <v>631</v>
      </c>
      <c r="D177" s="233"/>
    </row>
    <row r="178" spans="2:4" s="76" customFormat="1" ht="95.25" customHeight="1" x14ac:dyDescent="0.3">
      <c r="B178" s="94" t="s">
        <v>632</v>
      </c>
      <c r="C178" s="227" t="s">
        <v>633</v>
      </c>
      <c r="D178" s="410" t="s">
        <v>634</v>
      </c>
    </row>
    <row r="179" spans="2:4" s="76" customFormat="1" ht="48" customHeight="1" x14ac:dyDescent="0.3">
      <c r="B179" s="92" t="s">
        <v>635</v>
      </c>
      <c r="C179" s="225" t="s">
        <v>636</v>
      </c>
      <c r="D179" s="410" t="s">
        <v>634</v>
      </c>
    </row>
    <row r="180" spans="2:4" s="76" customFormat="1" ht="20.100000000000001" customHeight="1" x14ac:dyDescent="0.3">
      <c r="B180" s="265" t="s">
        <v>637</v>
      </c>
      <c r="C180" s="225" t="s">
        <v>638</v>
      </c>
      <c r="D180" s="465" t="s">
        <v>639</v>
      </c>
    </row>
    <row r="181" spans="2:4" s="76" customFormat="1" ht="47.25" customHeight="1" x14ac:dyDescent="0.3">
      <c r="B181" s="92" t="s">
        <v>487</v>
      </c>
      <c r="C181" s="225" t="s">
        <v>640</v>
      </c>
      <c r="D181" s="466"/>
    </row>
    <row r="182" spans="2:4" s="76" customFormat="1" ht="20.100000000000001" customHeight="1" x14ac:dyDescent="0.3">
      <c r="B182" s="226" t="s">
        <v>641</v>
      </c>
      <c r="C182" s="232" t="s">
        <v>642</v>
      </c>
      <c r="D182" s="233"/>
    </row>
    <row r="183" spans="2:4" s="76" customFormat="1" ht="59.25" customHeight="1" x14ac:dyDescent="0.3">
      <c r="B183" s="94" t="s">
        <v>643</v>
      </c>
      <c r="C183" s="227" t="s">
        <v>644</v>
      </c>
      <c r="D183" s="469" t="s">
        <v>645</v>
      </c>
    </row>
    <row r="184" spans="2:4" s="76" customFormat="1" ht="20.100000000000001" customHeight="1" x14ac:dyDescent="0.3">
      <c r="B184" s="265" t="s">
        <v>646</v>
      </c>
      <c r="C184" s="225" t="s">
        <v>647</v>
      </c>
      <c r="D184" s="470"/>
    </row>
    <row r="185" spans="2:4" s="76" customFormat="1" ht="20.100000000000001" customHeight="1" x14ac:dyDescent="0.3">
      <c r="B185" s="226" t="s">
        <v>648</v>
      </c>
      <c r="C185" s="232" t="s">
        <v>649</v>
      </c>
      <c r="D185" s="233"/>
    </row>
    <row r="186" spans="2:4" s="76" customFormat="1" ht="20.100000000000001" customHeight="1" x14ac:dyDescent="0.3">
      <c r="B186" s="231" t="s">
        <v>650</v>
      </c>
      <c r="C186" s="227" t="s">
        <v>651</v>
      </c>
      <c r="D186" s="471" t="s">
        <v>652</v>
      </c>
    </row>
    <row r="187" spans="2:4" s="76" customFormat="1" ht="20.100000000000001" customHeight="1" x14ac:dyDescent="0.3">
      <c r="B187" s="265" t="s">
        <v>653</v>
      </c>
      <c r="C187" s="225" t="s">
        <v>654</v>
      </c>
      <c r="D187" s="457"/>
    </row>
    <row r="188" spans="2:4" s="76" customFormat="1" ht="20.100000000000001" customHeight="1" x14ac:dyDescent="0.3">
      <c r="B188" s="226" t="s">
        <v>655</v>
      </c>
      <c r="C188" s="232" t="s">
        <v>656</v>
      </c>
      <c r="D188" s="233"/>
    </row>
    <row r="189" spans="2:4" s="76" customFormat="1" ht="59.25" customHeight="1" x14ac:dyDescent="0.3">
      <c r="B189" s="94" t="s">
        <v>657</v>
      </c>
      <c r="C189" s="227" t="s">
        <v>658</v>
      </c>
      <c r="D189" s="228" t="s">
        <v>659</v>
      </c>
    </row>
    <row r="190" spans="2:4" s="76" customFormat="1" ht="57" x14ac:dyDescent="0.3">
      <c r="B190" s="94" t="s">
        <v>660</v>
      </c>
      <c r="C190" s="88" t="s">
        <v>661</v>
      </c>
      <c r="D190" s="228" t="s">
        <v>662</v>
      </c>
    </row>
    <row r="191" spans="2:4" s="76" customFormat="1" ht="57" x14ac:dyDescent="0.3">
      <c r="B191" s="94" t="s">
        <v>663</v>
      </c>
      <c r="C191" s="88" t="s">
        <v>664</v>
      </c>
      <c r="D191" s="219" t="s">
        <v>662</v>
      </c>
    </row>
    <row r="192" spans="2:4" s="76" customFormat="1" ht="20.100000000000001" customHeight="1" x14ac:dyDescent="0.3">
      <c r="B192" s="94" t="s">
        <v>665</v>
      </c>
      <c r="C192" s="225" t="s">
        <v>666</v>
      </c>
      <c r="D192" s="219" t="s">
        <v>667</v>
      </c>
    </row>
    <row r="193" spans="1:6" s="76" customFormat="1" ht="60.75" customHeight="1" x14ac:dyDescent="0.3">
      <c r="B193" s="94" t="s">
        <v>668</v>
      </c>
      <c r="C193" s="225" t="s">
        <v>669</v>
      </c>
      <c r="D193" s="219" t="s">
        <v>670</v>
      </c>
    </row>
    <row r="194" spans="1:6" s="76" customFormat="1" ht="60.75" customHeight="1" x14ac:dyDescent="0.3">
      <c r="B194" s="94" t="s">
        <v>671</v>
      </c>
      <c r="C194" s="330" t="s">
        <v>672</v>
      </c>
      <c r="D194" s="246" t="s">
        <v>673</v>
      </c>
    </row>
    <row r="195" spans="1:6" s="76" customFormat="1" ht="20.100000000000001" customHeight="1" x14ac:dyDescent="0.3">
      <c r="B195" s="226" t="s">
        <v>674</v>
      </c>
      <c r="C195" s="232" t="s">
        <v>675</v>
      </c>
      <c r="D195" s="233"/>
    </row>
    <row r="196" spans="1:6" s="76" customFormat="1" ht="22.5" customHeight="1" x14ac:dyDescent="0.3">
      <c r="B196" s="231" t="s">
        <v>676</v>
      </c>
      <c r="C196" s="227" t="s">
        <v>651</v>
      </c>
      <c r="D196" s="471" t="s">
        <v>677</v>
      </c>
    </row>
    <row r="197" spans="1:6" s="76" customFormat="1" ht="20.100000000000001" customHeight="1" x14ac:dyDescent="0.3">
      <c r="B197" s="265" t="s">
        <v>678</v>
      </c>
      <c r="C197" s="225" t="s">
        <v>599</v>
      </c>
      <c r="D197" s="471"/>
    </row>
    <row r="198" spans="1:6" s="76" customFormat="1" ht="20.100000000000001" customHeight="1" x14ac:dyDescent="0.3">
      <c r="B198" s="265" t="s">
        <v>679</v>
      </c>
      <c r="C198" s="225" t="s">
        <v>680</v>
      </c>
      <c r="D198" s="471"/>
    </row>
    <row r="199" spans="1:6" s="76" customFormat="1" ht="20.100000000000001" customHeight="1" x14ac:dyDescent="0.3">
      <c r="B199" s="265" t="s">
        <v>681</v>
      </c>
      <c r="C199" s="225" t="s">
        <v>682</v>
      </c>
      <c r="D199" s="471"/>
    </row>
    <row r="200" spans="1:6" s="76" customFormat="1" ht="20.100000000000001" customHeight="1" x14ac:dyDescent="0.3">
      <c r="B200" s="265" t="s">
        <v>683</v>
      </c>
      <c r="C200" s="225" t="s">
        <v>684</v>
      </c>
      <c r="D200" s="471"/>
    </row>
    <row r="201" spans="1:6" s="76" customFormat="1" ht="20.100000000000001" customHeight="1" x14ac:dyDescent="0.3">
      <c r="B201" s="265" t="s">
        <v>685</v>
      </c>
      <c r="C201" s="225" t="s">
        <v>686</v>
      </c>
      <c r="D201" s="471"/>
    </row>
    <row r="202" spans="1:6" s="76" customFormat="1" ht="20.100000000000001" customHeight="1" x14ac:dyDescent="0.3">
      <c r="B202" s="265" t="s">
        <v>687</v>
      </c>
      <c r="C202" s="225" t="s">
        <v>688</v>
      </c>
      <c r="D202" s="471"/>
    </row>
    <row r="203" spans="1:6" s="76" customFormat="1" ht="20.100000000000001" customHeight="1" x14ac:dyDescent="0.3">
      <c r="B203" s="265" t="s">
        <v>689</v>
      </c>
      <c r="C203" s="225" t="s">
        <v>690</v>
      </c>
      <c r="D203" s="457"/>
    </row>
    <row r="204" spans="1:6" s="76" customFormat="1" ht="20.100000000000001" customHeight="1" x14ac:dyDescent="0.3">
      <c r="B204" s="226" t="s">
        <v>691</v>
      </c>
      <c r="C204" s="232" t="s">
        <v>692</v>
      </c>
      <c r="D204" s="233"/>
    </row>
    <row r="205" spans="1:6" s="76" customFormat="1" ht="120" customHeight="1" x14ac:dyDescent="0.3">
      <c r="B205" s="94" t="s">
        <v>693</v>
      </c>
      <c r="C205" s="227" t="s">
        <v>694</v>
      </c>
      <c r="D205" s="457" t="s">
        <v>695</v>
      </c>
    </row>
    <row r="206" spans="1:6" s="76" customFormat="1" ht="20.100000000000001" customHeight="1" x14ac:dyDescent="0.3">
      <c r="B206" s="265" t="s">
        <v>696</v>
      </c>
      <c r="C206" s="225" t="s">
        <v>697</v>
      </c>
      <c r="D206" s="458"/>
    </row>
    <row r="207" spans="1:6" x14ac:dyDescent="0.3">
      <c r="A207" s="371"/>
      <c r="B207" s="372" t="s">
        <v>698</v>
      </c>
      <c r="C207" s="373"/>
      <c r="D207" s="374" t="s">
        <v>699</v>
      </c>
      <c r="E207" s="371"/>
      <c r="F207" s="375"/>
    </row>
    <row r="208" spans="1:6" x14ac:dyDescent="0.3">
      <c r="A208" s="371"/>
      <c r="B208" s="464" t="s">
        <v>700</v>
      </c>
      <c r="C208" s="464"/>
      <c r="D208" s="376" t="s">
        <v>699</v>
      </c>
      <c r="E208" s="371"/>
      <c r="F208" s="375"/>
    </row>
    <row r="209" spans="1:6" x14ac:dyDescent="0.3">
      <c r="A209" s="368"/>
      <c r="B209" s="363" t="s">
        <v>383</v>
      </c>
      <c r="C209" s="363" t="s">
        <v>699</v>
      </c>
      <c r="D209" s="363" t="s">
        <v>699</v>
      </c>
      <c r="E209" s="368"/>
      <c r="F209" s="369"/>
    </row>
    <row r="210" spans="1:6" ht="240.6" x14ac:dyDescent="0.3">
      <c r="A210" s="368"/>
      <c r="B210" s="364" t="s">
        <v>701</v>
      </c>
      <c r="C210" s="359" t="s">
        <v>702</v>
      </c>
      <c r="D210" s="398" t="s">
        <v>703</v>
      </c>
      <c r="E210" s="368"/>
      <c r="F210" s="369"/>
    </row>
    <row r="211" spans="1:6" ht="217.8" x14ac:dyDescent="0.3">
      <c r="A211" s="368"/>
      <c r="B211" s="364" t="s">
        <v>704</v>
      </c>
      <c r="C211" s="399" t="s">
        <v>705</v>
      </c>
      <c r="D211" s="398" t="s">
        <v>706</v>
      </c>
      <c r="E211" s="368"/>
      <c r="F211" s="369"/>
    </row>
    <row r="212" spans="1:6" x14ac:dyDescent="0.3">
      <c r="A212" s="363" t="s">
        <v>699</v>
      </c>
      <c r="B212" s="370" t="s">
        <v>707</v>
      </c>
      <c r="C212" s="370" t="s">
        <v>699</v>
      </c>
      <c r="D212" s="370" t="s">
        <v>699</v>
      </c>
      <c r="E212" s="368"/>
      <c r="F212" s="369"/>
    </row>
    <row r="213" spans="1:6" ht="297.60000000000002" x14ac:dyDescent="0.3">
      <c r="A213" s="368"/>
      <c r="B213" s="364" t="s">
        <v>708</v>
      </c>
      <c r="C213" s="399" t="s">
        <v>709</v>
      </c>
      <c r="D213" s="410" t="s">
        <v>710</v>
      </c>
      <c r="E213" s="369"/>
      <c r="F213" s="369"/>
    </row>
    <row r="214" spans="1:6" ht="309" x14ac:dyDescent="0.3">
      <c r="A214" s="368"/>
      <c r="B214" s="364" t="s">
        <v>711</v>
      </c>
      <c r="C214" s="399" t="s">
        <v>712</v>
      </c>
      <c r="D214" s="398" t="s">
        <v>713</v>
      </c>
      <c r="E214" s="369"/>
      <c r="F214" s="369"/>
    </row>
    <row r="215" spans="1:6" ht="217.8" x14ac:dyDescent="0.3">
      <c r="A215" s="368"/>
      <c r="B215" s="364" t="s">
        <v>714</v>
      </c>
      <c r="C215" s="399" t="s">
        <v>715</v>
      </c>
      <c r="D215" s="398" t="s">
        <v>716</v>
      </c>
      <c r="E215" s="369"/>
      <c r="F215" s="369"/>
    </row>
    <row r="216" spans="1:6" ht="217.8" x14ac:dyDescent="0.3">
      <c r="A216" s="368"/>
      <c r="B216" s="364" t="s">
        <v>717</v>
      </c>
      <c r="C216" s="399" t="s">
        <v>718</v>
      </c>
      <c r="D216" s="398" t="s">
        <v>719</v>
      </c>
      <c r="E216" s="369"/>
      <c r="F216" s="369"/>
    </row>
    <row r="217" spans="1:6" ht="229.2" x14ac:dyDescent="0.3">
      <c r="A217" s="368"/>
      <c r="B217" s="364" t="s">
        <v>720</v>
      </c>
      <c r="C217" s="399" t="s">
        <v>721</v>
      </c>
      <c r="D217" s="398" t="s">
        <v>722</v>
      </c>
      <c r="E217" s="369"/>
      <c r="F217" s="369"/>
    </row>
    <row r="218" spans="1:6" ht="58.2" x14ac:dyDescent="0.3">
      <c r="A218" s="368"/>
      <c r="B218" s="364" t="s">
        <v>723</v>
      </c>
      <c r="C218" s="399" t="s">
        <v>724</v>
      </c>
      <c r="D218" s="360" t="s">
        <v>725</v>
      </c>
      <c r="E218" s="369"/>
      <c r="F218" s="369"/>
    </row>
    <row r="219" spans="1:6" ht="115.2" x14ac:dyDescent="0.3">
      <c r="A219" s="368"/>
      <c r="B219" s="364" t="s">
        <v>726</v>
      </c>
      <c r="C219" s="399" t="s">
        <v>727</v>
      </c>
      <c r="D219" s="400" t="s">
        <v>728</v>
      </c>
      <c r="E219" s="369"/>
      <c r="F219" s="369"/>
    </row>
    <row r="220" spans="1:6" ht="309" x14ac:dyDescent="0.3">
      <c r="A220" s="368"/>
      <c r="B220" s="364" t="s">
        <v>729</v>
      </c>
      <c r="C220" s="399" t="s">
        <v>730</v>
      </c>
      <c r="D220" s="400" t="s">
        <v>731</v>
      </c>
      <c r="E220" s="369"/>
      <c r="F220" s="369"/>
    </row>
    <row r="221" spans="1:6" x14ac:dyDescent="0.3">
      <c r="D221" s="377"/>
    </row>
    <row r="222" spans="1:6" x14ac:dyDescent="0.3">
      <c r="D222" s="377"/>
    </row>
    <row r="223" spans="1:6" x14ac:dyDescent="0.3">
      <c r="D223" s="377"/>
    </row>
    <row r="224" spans="1:6" x14ac:dyDescent="0.3">
      <c r="D224" s="377"/>
    </row>
    <row r="225" spans="4:4" x14ac:dyDescent="0.3">
      <c r="D225" s="377"/>
    </row>
    <row r="226" spans="4:4" x14ac:dyDescent="0.3">
      <c r="D226" s="377"/>
    </row>
    <row r="227" spans="4:4" x14ac:dyDescent="0.3">
      <c r="D227" s="377"/>
    </row>
    <row r="228" spans="4:4" x14ac:dyDescent="0.3">
      <c r="D228" s="377"/>
    </row>
    <row r="229" spans="4:4" x14ac:dyDescent="0.3">
      <c r="D229" s="377"/>
    </row>
    <row r="230" spans="4:4" x14ac:dyDescent="0.3">
      <c r="D230" s="377"/>
    </row>
    <row r="231" spans="4:4" x14ac:dyDescent="0.3">
      <c r="D231" s="377"/>
    </row>
    <row r="232" spans="4:4" x14ac:dyDescent="0.3">
      <c r="D232" s="377"/>
    </row>
    <row r="233" spans="4:4" x14ac:dyDescent="0.3">
      <c r="D233" s="377"/>
    </row>
    <row r="234" spans="4:4" x14ac:dyDescent="0.3">
      <c r="D234" s="377"/>
    </row>
    <row r="235" spans="4:4" x14ac:dyDescent="0.3">
      <c r="D235" s="377"/>
    </row>
    <row r="236" spans="4:4" x14ac:dyDescent="0.3">
      <c r="D236" s="377"/>
    </row>
    <row r="237" spans="4:4" x14ac:dyDescent="0.3">
      <c r="D237" s="377"/>
    </row>
  </sheetData>
  <sheetProtection algorithmName="SHA-512" hashValue="iIiNX+awC+WhE/FokDWYL5v1Eh3RVKyqNP2hMffjpL/VPH1HYLyGrNWhlnP6JZJwCxOK6R8yiWXZgWlaepXXIA==" saltValue="c581bAbylYXBbR7Y/XQYGw==" spinCount="100000" sheet="1" objects="1" scenarios="1"/>
  <mergeCells count="20">
    <mergeCell ref="B208:C208"/>
    <mergeCell ref="D205:D206"/>
    <mergeCell ref="D114:D119"/>
    <mergeCell ref="D96:D100"/>
    <mergeCell ref="D102:D104"/>
    <mergeCell ref="D164:D167"/>
    <mergeCell ref="D107:D112"/>
    <mergeCell ref="D180:D181"/>
    <mergeCell ref="D183:D184"/>
    <mergeCell ref="D186:D187"/>
    <mergeCell ref="D196:D203"/>
    <mergeCell ref="B76:C76"/>
    <mergeCell ref="D170:D171"/>
    <mergeCell ref="B75:C75"/>
    <mergeCell ref="B7:C7"/>
    <mergeCell ref="B34:C34"/>
    <mergeCell ref="B59:C59"/>
    <mergeCell ref="B67:C67"/>
    <mergeCell ref="B70:C70"/>
    <mergeCell ref="D60:D64"/>
  </mergeCells>
  <hyperlinks>
    <hyperlink ref="D68" r:id="rId1" display="Stakeholder Engagement at AGIG" xr:uid="{41A5A1C4-546A-476D-BE2B-A7CC3A940649}"/>
    <hyperlink ref="D19" r:id="rId2" xr:uid="{4453B1E0-51FA-4B51-AB0F-372737D8A312}"/>
    <hyperlink ref="B3" location="CONTENTS!Print_Area" display="Back to Contents" xr:uid="{EE7F0B77-48D6-46B8-B096-7A4DB24BFA1B}"/>
  </hyperlinks>
  <pageMargins left="0.7" right="0.7" top="0.75" bottom="0.75" header="0.3" footer="0.3"/>
  <pageSetup paperSize="9" fitToHeight="0" orientation="landscape" r:id="rId3"/>
  <ignoredErrors>
    <ignoredError sqref="B50:B58 B60:B66 B68:B69 B195:B206 B87:B188" twoDigitTextYear="1"/>
  </ignoredErrors>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01B2-B0BD-478F-9BDA-87B22B7DCD2D}">
  <sheetPr>
    <tabColor rgb="FF003C71"/>
    <pageSetUpPr fitToPage="1"/>
  </sheetPr>
  <dimension ref="B1:F64"/>
  <sheetViews>
    <sheetView showGridLines="0" workbookViewId="0">
      <pane xSplit="1" ySplit="6" topLeftCell="B7" activePane="bottomRight" state="frozen"/>
      <selection pane="topRight" activeCell="C28" sqref="C28"/>
      <selection pane="bottomLeft" activeCell="C28" sqref="C28"/>
      <selection pane="bottomRight"/>
    </sheetView>
  </sheetViews>
  <sheetFormatPr defaultRowHeight="14.4" x14ac:dyDescent="0.3"/>
  <cols>
    <col min="1" max="1" width="1.6640625" customWidth="1"/>
    <col min="2" max="2" width="115.6640625" customWidth="1"/>
    <col min="3" max="3" width="24.44140625" customWidth="1"/>
  </cols>
  <sheetData>
    <row r="1" spans="2:6" s="1" customFormat="1" ht="12" customHeight="1" x14ac:dyDescent="0.3"/>
    <row r="2" spans="2:6" s="9" customFormat="1" ht="33.75" customHeight="1" x14ac:dyDescent="0.3">
      <c r="B2" s="40" t="s">
        <v>45</v>
      </c>
    </row>
    <row r="3" spans="2:6" s="9" customFormat="1" ht="22.5" customHeight="1" x14ac:dyDescent="0.3">
      <c r="B3" s="241" t="s">
        <v>52</v>
      </c>
    </row>
    <row r="4" spans="2:6" s="1" customFormat="1" ht="10.199999999999999" customHeight="1" x14ac:dyDescent="0.3"/>
    <row r="5" spans="2:6" s="1" customFormat="1" ht="20.100000000000001" customHeight="1" x14ac:dyDescent="0.3">
      <c r="B5" s="10" t="s">
        <v>732</v>
      </c>
      <c r="F5" s="9"/>
    </row>
    <row r="6" spans="2:6" ht="15" customHeight="1" x14ac:dyDescent="0.3">
      <c r="B6" s="97" t="s">
        <v>733</v>
      </c>
    </row>
    <row r="7" spans="2:6" ht="20.100000000000001" customHeight="1" thickBot="1" x14ac:dyDescent="0.35">
      <c r="B7" s="98" t="s">
        <v>734</v>
      </c>
    </row>
    <row r="8" spans="2:6" ht="30" customHeight="1" x14ac:dyDescent="0.3">
      <c r="B8" s="99" t="s">
        <v>735</v>
      </c>
    </row>
    <row r="9" spans="2:6" ht="20.100000000000001" customHeight="1" thickBot="1" x14ac:dyDescent="0.35">
      <c r="B9" s="98" t="s">
        <v>736</v>
      </c>
    </row>
    <row r="10" spans="2:6" ht="30" customHeight="1" x14ac:dyDescent="0.3">
      <c r="B10" s="347" t="s">
        <v>737</v>
      </c>
    </row>
    <row r="11" spans="2:6" ht="20.100000000000001" customHeight="1" thickBot="1" x14ac:dyDescent="0.35">
      <c r="B11" s="100" t="s">
        <v>738</v>
      </c>
    </row>
    <row r="12" spans="2:6" ht="30" customHeight="1" x14ac:dyDescent="0.3">
      <c r="B12" s="99" t="s">
        <v>739</v>
      </c>
    </row>
    <row r="13" spans="2:6" ht="20.100000000000001" customHeight="1" thickBot="1" x14ac:dyDescent="0.35">
      <c r="B13" s="100" t="s">
        <v>740</v>
      </c>
    </row>
    <row r="14" spans="2:6" ht="40.200000000000003" customHeight="1" x14ac:dyDescent="0.3">
      <c r="B14" s="99" t="s">
        <v>741</v>
      </c>
    </row>
    <row r="15" spans="2:6" ht="20.25" customHeight="1" thickBot="1" x14ac:dyDescent="0.35">
      <c r="B15" s="100" t="s">
        <v>742</v>
      </c>
    </row>
    <row r="16" spans="2:6" ht="27" customHeight="1" x14ac:dyDescent="0.3">
      <c r="B16" s="99" t="s">
        <v>743</v>
      </c>
    </row>
    <row r="17" spans="2:2" ht="20.100000000000001" customHeight="1" thickBot="1" x14ac:dyDescent="0.35">
      <c r="B17" s="100" t="s">
        <v>744</v>
      </c>
    </row>
    <row r="18" spans="2:2" ht="30" customHeight="1" x14ac:dyDescent="0.3">
      <c r="B18" s="99" t="s">
        <v>745</v>
      </c>
    </row>
    <row r="19" spans="2:2" ht="20.100000000000001" customHeight="1" thickBot="1" x14ac:dyDescent="0.35">
      <c r="B19" s="105" t="s">
        <v>746</v>
      </c>
    </row>
    <row r="20" spans="2:2" ht="30" customHeight="1" x14ac:dyDescent="0.3">
      <c r="B20" s="99" t="s">
        <v>747</v>
      </c>
    </row>
    <row r="21" spans="2:2" ht="20.100000000000001" customHeight="1" thickBot="1" x14ac:dyDescent="0.35">
      <c r="B21" s="100" t="s">
        <v>748</v>
      </c>
    </row>
    <row r="22" spans="2:2" ht="20.100000000000001" customHeight="1" x14ac:dyDescent="0.3">
      <c r="B22" s="99" t="s">
        <v>749</v>
      </c>
    </row>
    <row r="23" spans="2:2" ht="20.100000000000001" customHeight="1" thickBot="1" x14ac:dyDescent="0.35">
      <c r="B23" s="100" t="s">
        <v>750</v>
      </c>
    </row>
    <row r="24" spans="2:2" ht="30" customHeight="1" x14ac:dyDescent="0.3">
      <c r="B24" s="99" t="s">
        <v>751</v>
      </c>
    </row>
    <row r="25" spans="2:2" ht="20.100000000000001" customHeight="1" thickBot="1" x14ac:dyDescent="0.35">
      <c r="B25" s="100" t="s">
        <v>752</v>
      </c>
    </row>
    <row r="26" spans="2:2" ht="40.200000000000003" customHeight="1" x14ac:dyDescent="0.3">
      <c r="B26" s="99" t="s">
        <v>753</v>
      </c>
    </row>
    <row r="27" spans="2:2" ht="20.25" customHeight="1" x14ac:dyDescent="0.3">
      <c r="B27" s="384" t="s">
        <v>754</v>
      </c>
    </row>
    <row r="28" spans="2:2" ht="28.2" customHeight="1" x14ac:dyDescent="0.3">
      <c r="B28" s="385" t="s">
        <v>755</v>
      </c>
    </row>
    <row r="29" spans="2:2" ht="20.25" customHeight="1" thickBot="1" x14ac:dyDescent="0.35">
      <c r="B29" s="384" t="s">
        <v>756</v>
      </c>
    </row>
    <row r="30" spans="2:2" ht="40.200000000000003" customHeight="1" x14ac:dyDescent="0.3">
      <c r="B30" s="386" t="s">
        <v>757</v>
      </c>
    </row>
    <row r="31" spans="2:2" ht="20.100000000000001" customHeight="1" thickBot="1" x14ac:dyDescent="0.35">
      <c r="B31" s="100" t="s">
        <v>758</v>
      </c>
    </row>
    <row r="32" spans="2:2" ht="40.200000000000003" customHeight="1" x14ac:dyDescent="0.3">
      <c r="B32" s="99" t="s">
        <v>759</v>
      </c>
    </row>
    <row r="33" spans="2:2" ht="20.100000000000001" customHeight="1" thickBot="1" x14ac:dyDescent="0.35">
      <c r="B33" s="100" t="s">
        <v>760</v>
      </c>
    </row>
    <row r="34" spans="2:2" ht="30" customHeight="1" x14ac:dyDescent="0.3">
      <c r="B34" s="99" t="s">
        <v>761</v>
      </c>
    </row>
    <row r="35" spans="2:2" ht="20.100000000000001" customHeight="1" thickBot="1" x14ac:dyDescent="0.35">
      <c r="B35" s="100" t="s">
        <v>762</v>
      </c>
    </row>
    <row r="36" spans="2:2" ht="30" customHeight="1" x14ac:dyDescent="0.3">
      <c r="B36" s="99" t="s">
        <v>763</v>
      </c>
    </row>
    <row r="37" spans="2:2" ht="20.100000000000001" customHeight="1" thickBot="1" x14ac:dyDescent="0.35">
      <c r="B37" s="384" t="s">
        <v>764</v>
      </c>
    </row>
    <row r="38" spans="2:2" ht="40.200000000000003" customHeight="1" x14ac:dyDescent="0.3">
      <c r="B38" s="385" t="s">
        <v>765</v>
      </c>
    </row>
    <row r="39" spans="2:2" ht="20.100000000000001" customHeight="1" thickBot="1" x14ac:dyDescent="0.35">
      <c r="B39" s="100" t="s">
        <v>766</v>
      </c>
    </row>
    <row r="40" spans="2:2" ht="30" customHeight="1" x14ac:dyDescent="0.3">
      <c r="B40" s="99" t="s">
        <v>767</v>
      </c>
    </row>
    <row r="41" spans="2:2" ht="20.100000000000001" customHeight="1" thickBot="1" x14ac:dyDescent="0.35">
      <c r="B41" s="100" t="s">
        <v>768</v>
      </c>
    </row>
    <row r="42" spans="2:2" ht="30" customHeight="1" x14ac:dyDescent="0.3">
      <c r="B42" s="99" t="s">
        <v>769</v>
      </c>
    </row>
    <row r="43" spans="2:2" ht="20.25" customHeight="1" thickBot="1" x14ac:dyDescent="0.35">
      <c r="B43" s="384" t="s">
        <v>770</v>
      </c>
    </row>
    <row r="44" spans="2:2" ht="30" customHeight="1" x14ac:dyDescent="0.3">
      <c r="B44" s="386" t="s">
        <v>771</v>
      </c>
    </row>
    <row r="45" spans="2:2" ht="20.100000000000001" customHeight="1" thickBot="1" x14ac:dyDescent="0.35">
      <c r="B45" s="100" t="s">
        <v>772</v>
      </c>
    </row>
    <row r="46" spans="2:2" ht="30" customHeight="1" x14ac:dyDescent="0.3">
      <c r="B46" s="99" t="s">
        <v>773</v>
      </c>
    </row>
    <row r="47" spans="2:2" ht="20.25" customHeight="1" thickBot="1" x14ac:dyDescent="0.35">
      <c r="B47" s="384" t="s">
        <v>774</v>
      </c>
    </row>
    <row r="48" spans="2:2" ht="30" customHeight="1" x14ac:dyDescent="0.3">
      <c r="B48" s="386" t="s">
        <v>775</v>
      </c>
    </row>
    <row r="49" spans="2:2" ht="20.100000000000001" customHeight="1" thickBot="1" x14ac:dyDescent="0.35">
      <c r="B49" s="100" t="s">
        <v>776</v>
      </c>
    </row>
    <row r="50" spans="2:2" ht="30" customHeight="1" x14ac:dyDescent="0.3">
      <c r="B50" s="99" t="s">
        <v>777</v>
      </c>
    </row>
    <row r="51" spans="2:2" ht="20.100000000000001" customHeight="1" thickBot="1" x14ac:dyDescent="0.35">
      <c r="B51" s="100" t="s">
        <v>778</v>
      </c>
    </row>
    <row r="52" spans="2:2" ht="30" customHeight="1" x14ac:dyDescent="0.3">
      <c r="B52" s="99" t="s">
        <v>779</v>
      </c>
    </row>
    <row r="53" spans="2:2" ht="20.25" customHeight="1" thickBot="1" x14ac:dyDescent="0.35">
      <c r="B53" s="384" t="s">
        <v>780</v>
      </c>
    </row>
    <row r="54" spans="2:2" ht="48" customHeight="1" x14ac:dyDescent="0.3">
      <c r="B54" s="386" t="s">
        <v>781</v>
      </c>
    </row>
    <row r="55" spans="2:2" ht="20.100000000000001" customHeight="1" thickBot="1" x14ac:dyDescent="0.35">
      <c r="B55" s="100" t="s">
        <v>782</v>
      </c>
    </row>
    <row r="56" spans="2:2" ht="20.100000000000001" customHeight="1" x14ac:dyDescent="0.3">
      <c r="B56" s="99" t="s">
        <v>783</v>
      </c>
    </row>
    <row r="57" spans="2:2" ht="20.100000000000001" customHeight="1" thickBot="1" x14ac:dyDescent="0.35">
      <c r="B57" s="100" t="s">
        <v>784</v>
      </c>
    </row>
    <row r="58" spans="2:2" ht="40.200000000000003" customHeight="1" x14ac:dyDescent="0.3">
      <c r="B58" s="99" t="s">
        <v>785</v>
      </c>
    </row>
    <row r="59" spans="2:2" ht="20.100000000000001" customHeight="1" thickBot="1" x14ac:dyDescent="0.35">
      <c r="B59" s="100" t="s">
        <v>786</v>
      </c>
    </row>
    <row r="60" spans="2:2" ht="30" customHeight="1" x14ac:dyDescent="0.3">
      <c r="B60" s="99" t="s">
        <v>787</v>
      </c>
    </row>
    <row r="61" spans="2:2" ht="20.100000000000001" customHeight="1" thickBot="1" x14ac:dyDescent="0.35">
      <c r="B61" s="100" t="s">
        <v>788</v>
      </c>
    </row>
    <row r="62" spans="2:2" ht="30" customHeight="1" x14ac:dyDescent="0.3">
      <c r="B62" s="99" t="s">
        <v>789</v>
      </c>
    </row>
    <row r="63" spans="2:2" ht="20.100000000000001" customHeight="1" thickBot="1" x14ac:dyDescent="0.35">
      <c r="B63" s="384" t="s">
        <v>790</v>
      </c>
    </row>
    <row r="64" spans="2:2" ht="30" customHeight="1" x14ac:dyDescent="0.3">
      <c r="B64" s="385" t="s">
        <v>791</v>
      </c>
    </row>
  </sheetData>
  <sheetProtection algorithmName="SHA-512" hashValue="p6G4mUNxxRsYu0JOAQofh8S7UbGSyzIZPS00rHuj1pNGZLbUW4XSVW8UqvVow6OMXPhfsJWRY8tEczZs2V05dw==" saltValue="1NW1Bt0WYVD2dsaRBfBYZA==" spinCount="100000" sheet="1" objects="1" scenarios="1"/>
  <hyperlinks>
    <hyperlink ref="B3" location="CONTENTS!Print_Area" display="Back to Contents" xr:uid="{06C7CF3F-FDD6-4A02-8061-E51C6B4D939D}"/>
  </hyperlinks>
  <pageMargins left="0.7" right="0.7" top="0.75" bottom="0.75" header="0.3" footer="0.3"/>
  <pageSetup paperSize="9" fitToHeight="0"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0ADD4D-9161-44AC-824D-647287F7E75D}">
  <sheetPr>
    <tabColor theme="2" tint="-9.9978637043366805E-2"/>
    <pageSetUpPr fitToPage="1"/>
  </sheetPr>
  <dimension ref="A1:E119"/>
  <sheetViews>
    <sheetView showGridLines="0" workbookViewId="0">
      <pane xSplit="1" ySplit="7" topLeftCell="B8"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172.33203125" style="1" customWidth="1"/>
    <col min="3" max="4" width="11.6640625" style="1" customWidth="1"/>
    <col min="5" max="5" width="25.33203125" style="1" bestFit="1" customWidth="1"/>
    <col min="6" max="7" width="11.6640625" style="1" customWidth="1"/>
    <col min="8" max="16384" width="13.5546875" style="1"/>
  </cols>
  <sheetData>
    <row r="1" spans="2:5" ht="12" customHeight="1" x14ac:dyDescent="0.3"/>
    <row r="2" spans="2:5" s="9" customFormat="1" ht="33.75" customHeight="1" x14ac:dyDescent="0.3">
      <c r="B2" s="40" t="s">
        <v>792</v>
      </c>
    </row>
    <row r="3" spans="2:5" s="9" customFormat="1" ht="22.5" customHeight="1" x14ac:dyDescent="0.3">
      <c r="B3" s="241" t="s">
        <v>52</v>
      </c>
    </row>
    <row r="4" spans="2:5" ht="10.199999999999999" customHeight="1" x14ac:dyDescent="0.3"/>
    <row r="5" spans="2:5" ht="20.100000000000001" customHeight="1" x14ac:dyDescent="0.3">
      <c r="B5" s="10" t="s">
        <v>793</v>
      </c>
    </row>
    <row r="6" spans="2:5" ht="20.100000000000001" customHeight="1" x14ac:dyDescent="0.3">
      <c r="B6" s="344" t="s">
        <v>794</v>
      </c>
    </row>
    <row r="7" spans="2:5" ht="20.100000000000001" customHeight="1" x14ac:dyDescent="0.3">
      <c r="B7" s="10" t="s">
        <v>795</v>
      </c>
    </row>
    <row r="8" spans="2:5" ht="10.199999999999999" customHeight="1" x14ac:dyDescent="0.3"/>
    <row r="9" spans="2:5" ht="20.100000000000001" customHeight="1" x14ac:dyDescent="0.3">
      <c r="B9" s="72" t="s">
        <v>796</v>
      </c>
    </row>
    <row r="10" spans="2:5" ht="20.100000000000001" customHeight="1" x14ac:dyDescent="0.3">
      <c r="B10" s="109" t="s">
        <v>797</v>
      </c>
      <c r="C10" s="106"/>
      <c r="D10" s="472"/>
      <c r="E10" s="472"/>
    </row>
    <row r="11" spans="2:5" ht="20.100000000000001" customHeight="1" x14ac:dyDescent="0.3">
      <c r="B11" s="219" t="s">
        <v>798</v>
      </c>
      <c r="C11" s="106"/>
      <c r="D11" s="106"/>
      <c r="E11" s="326"/>
    </row>
    <row r="12" spans="2:5" ht="20.100000000000001" customHeight="1" x14ac:dyDescent="0.3">
      <c r="B12" s="219" t="s">
        <v>799</v>
      </c>
      <c r="C12" s="242"/>
      <c r="D12" s="242"/>
      <c r="E12" s="326"/>
    </row>
    <row r="13" spans="2:5" ht="20.100000000000001" customHeight="1" x14ac:dyDescent="0.3">
      <c r="B13" s="431" t="s">
        <v>800</v>
      </c>
      <c r="C13" s="243"/>
      <c r="D13" s="244"/>
      <c r="E13" s="326"/>
    </row>
    <row r="14" spans="2:5" ht="20.100000000000001" customHeight="1" x14ac:dyDescent="0.3">
      <c r="B14" s="401" t="s">
        <v>801</v>
      </c>
      <c r="C14" s="243"/>
      <c r="D14" s="331"/>
      <c r="E14" s="473"/>
    </row>
    <row r="15" spans="2:5" ht="20.100000000000001" customHeight="1" x14ac:dyDescent="0.3">
      <c r="B15" s="219" t="s">
        <v>802</v>
      </c>
      <c r="C15" s="243"/>
      <c r="D15" s="331"/>
      <c r="E15" s="473"/>
    </row>
    <row r="16" spans="2:5" ht="20.100000000000001" customHeight="1" x14ac:dyDescent="0.3">
      <c r="B16" s="219" t="s">
        <v>803</v>
      </c>
      <c r="C16" s="242"/>
      <c r="D16" s="331"/>
      <c r="E16" s="473"/>
    </row>
    <row r="17" spans="2:5" ht="20.100000000000001" customHeight="1" x14ac:dyDescent="0.3">
      <c r="B17" s="402" t="s">
        <v>804</v>
      </c>
      <c r="C17" s="242"/>
      <c r="D17" s="331"/>
      <c r="E17" s="352"/>
    </row>
    <row r="18" spans="2:5" ht="20.100000000000001" customHeight="1" x14ac:dyDescent="0.3">
      <c r="B18" s="402" t="s">
        <v>805</v>
      </c>
      <c r="C18" s="242"/>
      <c r="D18" s="331"/>
      <c r="E18" s="352"/>
    </row>
    <row r="19" spans="2:5" ht="20.100000000000001" customHeight="1" x14ac:dyDescent="0.3">
      <c r="B19" s="403" t="s">
        <v>806</v>
      </c>
      <c r="C19" s="242"/>
      <c r="D19" s="331"/>
      <c r="E19" s="352"/>
    </row>
    <row r="20" spans="2:5" ht="20.100000000000001" customHeight="1" x14ac:dyDescent="0.3">
      <c r="B20" s="109" t="s">
        <v>807</v>
      </c>
      <c r="C20" s="106"/>
      <c r="D20" s="472"/>
      <c r="E20" s="472"/>
    </row>
    <row r="21" spans="2:5" ht="20.100000000000001" customHeight="1" x14ac:dyDescent="0.3">
      <c r="B21" s="219" t="s">
        <v>808</v>
      </c>
      <c r="C21" s="106"/>
      <c r="D21" s="244"/>
      <c r="E21" s="243"/>
    </row>
    <row r="22" spans="2:5" ht="20.100000000000001" customHeight="1" x14ac:dyDescent="0.3">
      <c r="B22" s="219" t="s">
        <v>809</v>
      </c>
      <c r="C22" s="106"/>
      <c r="D22" s="244"/>
      <c r="E22" s="243"/>
    </row>
    <row r="23" spans="2:5" ht="20.100000000000001" customHeight="1" x14ac:dyDescent="0.3">
      <c r="B23" s="219" t="s">
        <v>810</v>
      </c>
      <c r="C23" s="243"/>
      <c r="D23" s="244"/>
      <c r="E23" s="243"/>
    </row>
    <row r="24" spans="2:5" ht="20.100000000000001" customHeight="1" x14ac:dyDescent="0.3">
      <c r="B24" s="219" t="s">
        <v>811</v>
      </c>
      <c r="C24" s="243"/>
      <c r="D24" s="243"/>
      <c r="E24" s="243"/>
    </row>
    <row r="25" spans="2:5" ht="20.100000000000001" customHeight="1" x14ac:dyDescent="0.3">
      <c r="B25" s="329" t="s">
        <v>812</v>
      </c>
      <c r="C25" s="243"/>
      <c r="D25" s="244"/>
      <c r="E25"/>
    </row>
    <row r="26" spans="2:5" ht="20.100000000000001" customHeight="1" x14ac:dyDescent="0.3">
      <c r="B26" s="219" t="s">
        <v>813</v>
      </c>
      <c r="C26" s="242"/>
      <c r="D26" s="242"/>
      <c r="E26" s="242"/>
    </row>
    <row r="27" spans="2:5" ht="20.100000000000001" customHeight="1" x14ac:dyDescent="0.3">
      <c r="B27" s="219" t="s">
        <v>814</v>
      </c>
      <c r="C27" s="242"/>
      <c r="D27" s="242"/>
      <c r="E27" s="242"/>
    </row>
    <row r="28" spans="2:5" ht="20.100000000000001" customHeight="1" x14ac:dyDescent="0.3">
      <c r="B28" s="246" t="s">
        <v>815</v>
      </c>
      <c r="C28" s="242"/>
      <c r="D28" s="242"/>
      <c r="E28"/>
    </row>
    <row r="29" spans="2:5" ht="20.100000000000001" customHeight="1" x14ac:dyDescent="0.3">
      <c r="B29" s="109" t="s">
        <v>816</v>
      </c>
      <c r="C29" s="242"/>
      <c r="D29" s="242"/>
      <c r="E29" s="242"/>
    </row>
    <row r="30" spans="2:5" ht="33" customHeight="1" x14ac:dyDescent="0.3">
      <c r="B30" s="111" t="s">
        <v>817</v>
      </c>
      <c r="C30" s="354"/>
      <c r="D30" s="354"/>
      <c r="E30" s="354"/>
    </row>
    <row r="31" spans="2:5" ht="33" customHeight="1" x14ac:dyDescent="0.3">
      <c r="B31" s="111" t="s">
        <v>818</v>
      </c>
      <c r="C31" s="354"/>
      <c r="D31" s="354"/>
      <c r="E31" s="354"/>
    </row>
    <row r="32" spans="2:5" ht="33" customHeight="1" x14ac:dyDescent="0.3">
      <c r="B32" s="111" t="s">
        <v>819</v>
      </c>
      <c r="C32" s="354"/>
      <c r="D32" s="354"/>
      <c r="E32" s="354"/>
    </row>
    <row r="33" spans="1:5" ht="31.5" customHeight="1" x14ac:dyDescent="0.3">
      <c r="B33" s="111" t="s">
        <v>820</v>
      </c>
      <c r="C33" s="354"/>
      <c r="D33" s="354"/>
      <c r="E33" s="354"/>
    </row>
    <row r="34" spans="1:5" ht="20.100000000000001" customHeight="1" x14ac:dyDescent="0.3">
      <c r="B34" s="247" t="s">
        <v>821</v>
      </c>
      <c r="C34" s="106"/>
      <c r="D34" s="106"/>
      <c r="E34" s="106"/>
    </row>
    <row r="35" spans="1:5" ht="20.100000000000001" customHeight="1" x14ac:dyDescent="0.3">
      <c r="B35" s="109" t="s">
        <v>797</v>
      </c>
      <c r="C35" s="107"/>
      <c r="D35" s="107"/>
      <c r="E35" s="107"/>
    </row>
    <row r="36" spans="1:5" ht="48" customHeight="1" x14ac:dyDescent="0.3">
      <c r="B36" s="431" t="s">
        <v>822</v>
      </c>
      <c r="C36" s="107"/>
      <c r="D36" s="107"/>
      <c r="E36" s="107"/>
    </row>
    <row r="37" spans="1:5" ht="39.75" customHeight="1" x14ac:dyDescent="0.3">
      <c r="B37" s="431" t="s">
        <v>823</v>
      </c>
      <c r="C37" s="107"/>
      <c r="D37" s="107"/>
      <c r="E37" s="107"/>
    </row>
    <row r="38" spans="1:5" ht="20.100000000000001" customHeight="1" x14ac:dyDescent="0.3">
      <c r="B38" s="219" t="s">
        <v>824</v>
      </c>
      <c r="C38" s="107"/>
      <c r="D38" s="107"/>
      <c r="E38" s="107"/>
    </row>
    <row r="39" spans="1:5" ht="20.100000000000001" customHeight="1" x14ac:dyDescent="0.3">
      <c r="B39" s="219" t="s">
        <v>825</v>
      </c>
      <c r="C39" s="107"/>
      <c r="D39" s="107"/>
      <c r="E39" s="107"/>
    </row>
    <row r="40" spans="1:5" ht="30" customHeight="1" x14ac:dyDescent="0.3">
      <c r="B40" s="219" t="s">
        <v>826</v>
      </c>
      <c r="C40" s="107"/>
      <c r="D40" s="107"/>
      <c r="E40" s="107"/>
    </row>
    <row r="41" spans="1:5" ht="20.100000000000001" customHeight="1" x14ac:dyDescent="0.3">
      <c r="B41" s="219" t="s">
        <v>827</v>
      </c>
      <c r="C41" s="107"/>
      <c r="D41" s="107"/>
      <c r="E41" s="107"/>
    </row>
    <row r="42" spans="1:5" ht="20.100000000000001" customHeight="1" x14ac:dyDescent="0.3">
      <c r="B42" s="219" t="s">
        <v>828</v>
      </c>
      <c r="C42" s="107"/>
      <c r="D42" s="107"/>
      <c r="E42" s="107"/>
    </row>
    <row r="43" spans="1:5" ht="31.5" customHeight="1" x14ac:dyDescent="0.3">
      <c r="A43" s="107"/>
      <c r="B43" s="355" t="s">
        <v>829</v>
      </c>
      <c r="C43" s="107"/>
      <c r="D43" s="107"/>
      <c r="E43" s="107"/>
    </row>
    <row r="44" spans="1:5" ht="20.100000000000001" customHeight="1" x14ac:dyDescent="0.3">
      <c r="B44" s="327" t="s">
        <v>830</v>
      </c>
      <c r="C44" s="107"/>
      <c r="D44" s="107"/>
      <c r="E44" s="107"/>
    </row>
    <row r="45" spans="1:5" ht="20.100000000000001" customHeight="1" x14ac:dyDescent="0.3">
      <c r="B45" s="219" t="s">
        <v>831</v>
      </c>
      <c r="C45" s="107"/>
      <c r="D45" s="107"/>
      <c r="E45" s="107"/>
    </row>
    <row r="46" spans="1:5" ht="20.100000000000001" customHeight="1" x14ac:dyDescent="0.3">
      <c r="B46" s="109" t="s">
        <v>807</v>
      </c>
      <c r="C46" s="107"/>
      <c r="D46" s="107"/>
      <c r="E46" s="107"/>
    </row>
    <row r="47" spans="1:5" ht="20.100000000000001" customHeight="1" x14ac:dyDescent="0.3">
      <c r="B47" s="219" t="s">
        <v>832</v>
      </c>
      <c r="C47" s="107"/>
      <c r="D47" s="107"/>
      <c r="E47" s="107"/>
    </row>
    <row r="48" spans="1:5" ht="20.25" customHeight="1" x14ac:dyDescent="0.3">
      <c r="B48" s="225" t="s">
        <v>833</v>
      </c>
      <c r="C48" s="107"/>
      <c r="D48" s="107"/>
      <c r="E48" s="107"/>
    </row>
    <row r="49" spans="2:5" ht="22.5" customHeight="1" x14ac:dyDescent="0.3">
      <c r="B49" s="329" t="s">
        <v>834</v>
      </c>
      <c r="C49" s="107"/>
      <c r="D49" s="107"/>
      <c r="E49" s="107"/>
    </row>
    <row r="50" spans="2:5" ht="22.5" customHeight="1" x14ac:dyDescent="0.3">
      <c r="B50" s="356" t="s">
        <v>835</v>
      </c>
      <c r="C50" s="107"/>
      <c r="D50" s="107"/>
      <c r="E50" s="107"/>
    </row>
    <row r="51" spans="2:5" ht="27.75" customHeight="1" x14ac:dyDescent="0.3">
      <c r="B51" s="330" t="s">
        <v>836</v>
      </c>
      <c r="C51" s="107"/>
      <c r="D51" s="107"/>
      <c r="E51" s="107"/>
    </row>
    <row r="52" spans="2:5" ht="27.75" customHeight="1" x14ac:dyDescent="0.3">
      <c r="B52" s="330" t="s">
        <v>837</v>
      </c>
      <c r="C52" s="106"/>
      <c r="D52" s="472"/>
      <c r="E52" s="472"/>
    </row>
    <row r="53" spans="2:5" ht="20.100000000000001" customHeight="1" x14ac:dyDescent="0.3">
      <c r="B53" s="247" t="s">
        <v>838</v>
      </c>
      <c r="C53" s="106"/>
      <c r="D53" s="106"/>
      <c r="E53" s="106"/>
    </row>
    <row r="54" spans="2:5" ht="29.25" customHeight="1" x14ac:dyDescent="0.3">
      <c r="B54" s="109" t="s">
        <v>797</v>
      </c>
      <c r="C54" s="107"/>
      <c r="D54" s="107"/>
      <c r="E54" s="107"/>
    </row>
    <row r="55" spans="2:5" ht="30" customHeight="1" x14ac:dyDescent="0.3">
      <c r="B55" s="219" t="s">
        <v>839</v>
      </c>
      <c r="C55" s="107"/>
      <c r="D55" s="107"/>
      <c r="E55" s="107"/>
    </row>
    <row r="56" spans="2:5" ht="20.100000000000001" customHeight="1" x14ac:dyDescent="0.3">
      <c r="B56" s="219" t="s">
        <v>840</v>
      </c>
      <c r="C56" s="107"/>
      <c r="D56" s="107"/>
      <c r="E56" s="107"/>
    </row>
    <row r="57" spans="2:5" ht="20.100000000000001" customHeight="1" x14ac:dyDescent="0.3">
      <c r="B57" s="219" t="s">
        <v>841</v>
      </c>
      <c r="C57" s="107"/>
      <c r="D57" s="107"/>
      <c r="E57" s="107"/>
    </row>
    <row r="58" spans="2:5" ht="24.75" customHeight="1" x14ac:dyDescent="0.3">
      <c r="B58" s="219" t="s">
        <v>842</v>
      </c>
      <c r="C58" s="107"/>
      <c r="D58" s="107"/>
      <c r="E58" s="107"/>
    </row>
    <row r="59" spans="2:5" ht="45.75" customHeight="1" x14ac:dyDescent="0.3">
      <c r="B59" s="329" t="s">
        <v>843</v>
      </c>
      <c r="C59" s="107"/>
      <c r="D59" s="107"/>
      <c r="E59" s="107"/>
    </row>
    <row r="60" spans="2:5" ht="42" customHeight="1" x14ac:dyDescent="0.2">
      <c r="B60" s="423" t="s">
        <v>844</v>
      </c>
      <c r="C60" s="107"/>
      <c r="D60" s="107"/>
      <c r="E60" s="107"/>
    </row>
    <row r="61" spans="2:5" ht="47.25" customHeight="1" x14ac:dyDescent="0.3">
      <c r="B61" s="329" t="s">
        <v>845</v>
      </c>
      <c r="C61" s="107"/>
      <c r="D61" s="107"/>
      <c r="E61" s="107"/>
    </row>
    <row r="62" spans="2:5" ht="29.25" customHeight="1" x14ac:dyDescent="0.3">
      <c r="B62" s="329" t="s">
        <v>846</v>
      </c>
      <c r="C62" s="107"/>
      <c r="D62" s="107"/>
      <c r="E62" s="107"/>
    </row>
    <row r="63" spans="2:5" ht="20.100000000000001" customHeight="1" x14ac:dyDescent="0.3">
      <c r="B63" s="109" t="s">
        <v>807</v>
      </c>
      <c r="C63" s="107"/>
      <c r="D63" s="107"/>
      <c r="E63" s="107"/>
    </row>
    <row r="64" spans="2:5" ht="20.100000000000001" customHeight="1" x14ac:dyDescent="0.3">
      <c r="B64" s="225" t="s">
        <v>847</v>
      </c>
      <c r="C64" s="107"/>
      <c r="D64" s="107"/>
      <c r="E64" s="107"/>
    </row>
    <row r="65" spans="2:5" ht="20.100000000000001" customHeight="1" x14ac:dyDescent="0.3">
      <c r="B65" s="219" t="s">
        <v>848</v>
      </c>
      <c r="C65" s="107"/>
      <c r="D65" s="107"/>
      <c r="E65" s="107"/>
    </row>
    <row r="66" spans="2:5" ht="20.100000000000001" customHeight="1" x14ac:dyDescent="0.3">
      <c r="B66" s="219" t="s">
        <v>849</v>
      </c>
      <c r="C66" s="107"/>
      <c r="D66" s="107"/>
      <c r="E66" s="107"/>
    </row>
    <row r="67" spans="2:5" ht="20.100000000000001" customHeight="1" x14ac:dyDescent="0.3">
      <c r="B67" s="219" t="s">
        <v>850</v>
      </c>
      <c r="C67" s="107"/>
      <c r="D67" s="107"/>
      <c r="E67" s="107"/>
    </row>
    <row r="68" spans="2:5" ht="20.100000000000001" customHeight="1" x14ac:dyDescent="0.3">
      <c r="B68" s="219" t="s">
        <v>851</v>
      </c>
      <c r="C68" s="107"/>
      <c r="D68" s="107"/>
      <c r="E68" s="107"/>
    </row>
    <row r="69" spans="2:5" ht="20.100000000000001" customHeight="1" x14ac:dyDescent="0.3">
      <c r="B69" s="219" t="s">
        <v>852</v>
      </c>
      <c r="C69" s="107"/>
      <c r="D69" s="107"/>
      <c r="E69" s="107"/>
    </row>
    <row r="70" spans="2:5" ht="20.100000000000001" customHeight="1" x14ac:dyDescent="0.3">
      <c r="B70" s="219" t="s">
        <v>853</v>
      </c>
      <c r="C70" s="106"/>
      <c r="D70" s="472"/>
      <c r="E70" s="472"/>
    </row>
    <row r="71" spans="2:5" ht="20.100000000000001" customHeight="1" x14ac:dyDescent="0.3">
      <c r="B71" s="247" t="s">
        <v>854</v>
      </c>
      <c r="C71" s="106"/>
      <c r="D71" s="106"/>
      <c r="E71" s="106"/>
    </row>
    <row r="72" spans="2:5" ht="20.100000000000001" customHeight="1" x14ac:dyDescent="0.3">
      <c r="B72" s="109" t="s">
        <v>797</v>
      </c>
      <c r="C72" s="107"/>
      <c r="D72" s="107"/>
      <c r="E72" s="107"/>
    </row>
    <row r="73" spans="2:5" ht="20.100000000000001" customHeight="1" x14ac:dyDescent="0.3">
      <c r="B73" s="219" t="s">
        <v>855</v>
      </c>
      <c r="C73" s="107"/>
      <c r="D73" s="107"/>
      <c r="E73" s="107"/>
    </row>
    <row r="74" spans="2:5" ht="20.100000000000001" customHeight="1" x14ac:dyDescent="0.3">
      <c r="B74" s="219" t="s">
        <v>856</v>
      </c>
      <c r="C74" s="107"/>
      <c r="D74" s="107"/>
      <c r="E74" s="107"/>
    </row>
    <row r="75" spans="2:5" ht="20.100000000000001" customHeight="1" x14ac:dyDescent="0.3">
      <c r="B75" s="219" t="s">
        <v>857</v>
      </c>
      <c r="C75" s="107"/>
      <c r="D75" s="107"/>
      <c r="E75" s="107"/>
    </row>
    <row r="76" spans="2:5" ht="30" customHeight="1" x14ac:dyDescent="0.3">
      <c r="B76" s="219" t="s">
        <v>858</v>
      </c>
      <c r="C76" s="107"/>
      <c r="D76" s="107"/>
      <c r="E76" s="107"/>
    </row>
    <row r="77" spans="2:5" ht="27" customHeight="1" x14ac:dyDescent="0.3">
      <c r="B77" s="219" t="s">
        <v>859</v>
      </c>
      <c r="C77" s="107"/>
      <c r="D77" s="107"/>
      <c r="E77" s="107"/>
    </row>
    <row r="78" spans="2:5" ht="11.4" x14ac:dyDescent="0.3">
      <c r="B78" s="109" t="s">
        <v>807</v>
      </c>
      <c r="C78" s="107"/>
      <c r="D78" s="107"/>
      <c r="E78" s="107"/>
    </row>
    <row r="79" spans="2:5" ht="30" customHeight="1" x14ac:dyDescent="0.3">
      <c r="B79" s="404" t="s">
        <v>860</v>
      </c>
      <c r="C79" s="107"/>
      <c r="D79" s="107"/>
      <c r="E79" s="107"/>
    </row>
    <row r="80" spans="2:5" ht="40.5" customHeight="1" x14ac:dyDescent="0.3">
      <c r="B80" t="s">
        <v>861</v>
      </c>
      <c r="C80" s="106"/>
      <c r="D80" s="472"/>
      <c r="E80" s="472"/>
    </row>
    <row r="81" spans="2:5" ht="20.100000000000001" customHeight="1" x14ac:dyDescent="0.3">
      <c r="B81" s="247" t="s">
        <v>862</v>
      </c>
      <c r="C81" s="106"/>
      <c r="D81" s="106"/>
      <c r="E81" s="106"/>
    </row>
    <row r="82" spans="2:5" ht="11.4" x14ac:dyDescent="0.3">
      <c r="B82" s="109" t="s">
        <v>797</v>
      </c>
      <c r="C82" s="107"/>
      <c r="D82" s="107"/>
      <c r="E82" s="107"/>
    </row>
    <row r="83" spans="2:5" ht="43.5" customHeight="1" x14ac:dyDescent="0.3">
      <c r="B83" s="219" t="s">
        <v>863</v>
      </c>
      <c r="C83" s="107"/>
      <c r="D83" s="107"/>
      <c r="E83" s="107"/>
    </row>
    <row r="84" spans="2:5" ht="20.100000000000001" customHeight="1" x14ac:dyDescent="0.3">
      <c r="B84" s="219" t="s">
        <v>864</v>
      </c>
      <c r="C84" s="107"/>
      <c r="D84" s="107"/>
      <c r="E84" s="107"/>
    </row>
    <row r="85" spans="2:5" ht="21" customHeight="1" x14ac:dyDescent="0.3">
      <c r="B85" s="219" t="s">
        <v>865</v>
      </c>
      <c r="C85" s="107"/>
      <c r="D85" s="107"/>
      <c r="E85" s="107"/>
    </row>
    <row r="86" spans="2:5" ht="43.5" customHeight="1" x14ac:dyDescent="0.3">
      <c r="B86" s="219" t="s">
        <v>866</v>
      </c>
      <c r="C86" s="107"/>
      <c r="D86" s="107"/>
      <c r="E86" s="107"/>
    </row>
    <row r="87" spans="2:5" ht="28.5" customHeight="1" x14ac:dyDescent="0.3">
      <c r="B87" s="219" t="s">
        <v>867</v>
      </c>
      <c r="C87" s="107"/>
      <c r="D87" s="107"/>
      <c r="E87" s="107"/>
    </row>
    <row r="88" spans="2:5" ht="28.5" customHeight="1" x14ac:dyDescent="0.3">
      <c r="B88" s="219" t="s">
        <v>868</v>
      </c>
      <c r="C88" s="107"/>
      <c r="D88" s="107"/>
      <c r="E88" s="107"/>
    </row>
    <row r="89" spans="2:5" ht="20.100000000000001" customHeight="1" x14ac:dyDescent="0.3">
      <c r="B89" s="431" t="s">
        <v>869</v>
      </c>
      <c r="C89" s="107"/>
      <c r="D89" s="107"/>
      <c r="E89" s="107"/>
    </row>
    <row r="90" spans="2:5" ht="20.100000000000001" customHeight="1" x14ac:dyDescent="0.3">
      <c r="B90" s="219" t="s">
        <v>870</v>
      </c>
      <c r="C90" s="107"/>
      <c r="D90" s="107"/>
      <c r="E90" s="107"/>
    </row>
    <row r="91" spans="2:5" ht="24" customHeight="1" x14ac:dyDescent="0.3">
      <c r="B91" s="219" t="s">
        <v>871</v>
      </c>
      <c r="C91" s="107"/>
      <c r="D91" s="107"/>
      <c r="E91" s="107"/>
    </row>
    <row r="92" spans="2:5" ht="110.25" customHeight="1" x14ac:dyDescent="0.3">
      <c r="B92" s="302" t="s">
        <v>872</v>
      </c>
      <c r="C92" s="107"/>
      <c r="D92" s="107"/>
      <c r="E92" s="107"/>
    </row>
    <row r="93" spans="2:5" ht="20.100000000000001" customHeight="1" x14ac:dyDescent="0.3">
      <c r="B93" s="109" t="s">
        <v>807</v>
      </c>
      <c r="C93" s="107"/>
      <c r="D93" s="107"/>
      <c r="E93" s="107"/>
    </row>
    <row r="94" spans="2:5" ht="20.100000000000001" customHeight="1" x14ac:dyDescent="0.3">
      <c r="B94" s="219" t="s">
        <v>873</v>
      </c>
      <c r="C94" s="107"/>
      <c r="D94" s="107"/>
      <c r="E94" s="107"/>
    </row>
    <row r="95" spans="2:5" ht="20.100000000000001" customHeight="1" x14ac:dyDescent="0.3">
      <c r="B95" s="219" t="s">
        <v>874</v>
      </c>
      <c r="C95" s="107"/>
      <c r="D95" s="107"/>
      <c r="E95" s="107"/>
    </row>
    <row r="96" spans="2:5" ht="20.100000000000001" customHeight="1" x14ac:dyDescent="0.3">
      <c r="B96" s="219" t="s">
        <v>875</v>
      </c>
      <c r="C96" s="107"/>
      <c r="D96" s="107"/>
      <c r="E96" s="107"/>
    </row>
    <row r="97" spans="2:5" ht="20.100000000000001" customHeight="1" x14ac:dyDescent="0.3">
      <c r="B97" s="219" t="s">
        <v>876</v>
      </c>
      <c r="C97" s="107"/>
      <c r="D97" s="107"/>
      <c r="E97" s="107"/>
    </row>
    <row r="98" spans="2:5" ht="20.100000000000001" customHeight="1" x14ac:dyDescent="0.3">
      <c r="B98" s="219" t="s">
        <v>877</v>
      </c>
      <c r="C98" s="107"/>
      <c r="D98" s="107"/>
      <c r="E98" s="107"/>
    </row>
    <row r="99" spans="2:5" ht="20.100000000000001" customHeight="1" x14ac:dyDescent="0.3">
      <c r="B99" s="219" t="s">
        <v>878</v>
      </c>
      <c r="C99" s="106"/>
      <c r="D99" s="472"/>
      <c r="E99" s="472"/>
    </row>
    <row r="100" spans="2:5" ht="20.100000000000001" customHeight="1" x14ac:dyDescent="0.3">
      <c r="B100" s="247" t="s">
        <v>879</v>
      </c>
      <c r="C100" s="106"/>
      <c r="D100" s="106"/>
      <c r="E100" s="106"/>
    </row>
    <row r="101" spans="2:5" ht="20.100000000000001" customHeight="1" x14ac:dyDescent="0.3">
      <c r="B101" s="109" t="s">
        <v>797</v>
      </c>
      <c r="C101" s="107"/>
      <c r="D101" s="107"/>
      <c r="E101" s="107"/>
    </row>
    <row r="102" spans="2:5" ht="21.6" x14ac:dyDescent="0.3">
      <c r="B102" s="219" t="s">
        <v>880</v>
      </c>
      <c r="C102" s="107"/>
      <c r="D102" s="107"/>
      <c r="E102" s="107"/>
    </row>
    <row r="103" spans="2:5" ht="20.100000000000001" customHeight="1" x14ac:dyDescent="0.3">
      <c r="B103" s="219" t="s">
        <v>881</v>
      </c>
      <c r="C103" s="107"/>
      <c r="D103" s="107"/>
      <c r="E103" s="107"/>
    </row>
    <row r="104" spans="2:5" ht="20.100000000000001" customHeight="1" x14ac:dyDescent="0.3">
      <c r="B104" s="109" t="s">
        <v>807</v>
      </c>
      <c r="C104" s="107"/>
      <c r="D104" s="107"/>
      <c r="E104" s="107"/>
    </row>
    <row r="105" spans="2:5" ht="20.100000000000001" customHeight="1" x14ac:dyDescent="0.3">
      <c r="B105" s="219" t="s">
        <v>882</v>
      </c>
      <c r="C105" s="107"/>
      <c r="D105" s="107"/>
      <c r="E105" s="107"/>
    </row>
    <row r="106" spans="2:5" ht="20.100000000000001" customHeight="1" x14ac:dyDescent="0.3">
      <c r="B106" s="219" t="s">
        <v>883</v>
      </c>
      <c r="C106" s="107"/>
      <c r="D106" s="107"/>
      <c r="E106" s="107"/>
    </row>
    <row r="107" spans="2:5" ht="20.100000000000001" customHeight="1" x14ac:dyDescent="0.3">
      <c r="B107" s="247" t="s">
        <v>884</v>
      </c>
      <c r="C107" s="106"/>
      <c r="D107" s="106"/>
      <c r="E107" s="106"/>
    </row>
    <row r="108" spans="2:5" ht="20.100000000000001" customHeight="1" x14ac:dyDescent="0.3">
      <c r="B108" s="109" t="s">
        <v>797</v>
      </c>
      <c r="C108" s="107"/>
      <c r="D108" s="107"/>
      <c r="E108" s="107"/>
    </row>
    <row r="109" spans="2:5" ht="21.75" customHeight="1" x14ac:dyDescent="0.3">
      <c r="B109" s="219" t="s">
        <v>885</v>
      </c>
      <c r="C109" s="107"/>
      <c r="D109" s="107"/>
      <c r="E109" s="107"/>
    </row>
    <row r="110" spans="2:5" ht="21.75" customHeight="1" x14ac:dyDescent="0.3">
      <c r="B110" s="219" t="s">
        <v>886</v>
      </c>
      <c r="C110" s="107"/>
      <c r="D110" s="107"/>
      <c r="E110" s="107"/>
    </row>
    <row r="111" spans="2:5" ht="21.75" customHeight="1" x14ac:dyDescent="0.3">
      <c r="B111" s="219" t="s">
        <v>887</v>
      </c>
      <c r="C111" s="107"/>
      <c r="D111" s="107"/>
      <c r="E111" s="107"/>
    </row>
    <row r="112" spans="2:5" ht="21.75" customHeight="1" x14ac:dyDescent="0.3">
      <c r="B112" s="219" t="s">
        <v>888</v>
      </c>
      <c r="C112" s="107"/>
      <c r="D112" s="107"/>
      <c r="E112" s="107"/>
    </row>
    <row r="113" spans="2:5" ht="21.75" customHeight="1" x14ac:dyDescent="0.3">
      <c r="B113" s="219" t="s">
        <v>889</v>
      </c>
      <c r="C113" s="107"/>
      <c r="D113" s="107"/>
      <c r="E113" s="107"/>
    </row>
    <row r="114" spans="2:5" ht="21.75" customHeight="1" x14ac:dyDescent="0.3">
      <c r="B114" s="219" t="s">
        <v>890</v>
      </c>
      <c r="C114" s="107"/>
      <c r="D114" s="107"/>
      <c r="E114" s="107"/>
    </row>
    <row r="115" spans="2:5" ht="20.100000000000001" customHeight="1" x14ac:dyDescent="0.3">
      <c r="B115" s="109" t="s">
        <v>807</v>
      </c>
      <c r="C115" s="107"/>
      <c r="D115" s="107"/>
      <c r="E115" s="107"/>
    </row>
    <row r="116" spans="2:5" ht="21" customHeight="1" x14ac:dyDescent="0.3">
      <c r="B116" s="219" t="s">
        <v>891</v>
      </c>
      <c r="C116" s="107"/>
      <c r="D116" s="107"/>
      <c r="E116" s="107"/>
    </row>
    <row r="117" spans="2:5" ht="21" customHeight="1" x14ac:dyDescent="0.3">
      <c r="B117" s="246" t="s">
        <v>892</v>
      </c>
    </row>
    <row r="118" spans="2:5" ht="20.100000000000001" customHeight="1" x14ac:dyDescent="0.3">
      <c r="B118" s="109" t="s">
        <v>816</v>
      </c>
      <c r="C118" s="107"/>
      <c r="D118" s="107"/>
      <c r="E118" s="107"/>
    </row>
    <row r="119" spans="2:5" ht="34.5" customHeight="1" x14ac:dyDescent="0.3">
      <c r="B119" s="246" t="s">
        <v>893</v>
      </c>
    </row>
  </sheetData>
  <sheetProtection algorithmName="SHA-512" hashValue="liY8pGoVtr0Uy5OH3cypdHd8vQu/cvMvzE682FAMBUTxdX8ExL31Ut4es3LaUUOqSMwIJH2+nkg6jFUaNzcATw==" saltValue="qIey/7eVqd/OqHelUDeivg==" spinCount="100000" sheet="1" objects="1" scenarios="1"/>
  <mergeCells count="7">
    <mergeCell ref="D20:E20"/>
    <mergeCell ref="D10:E10"/>
    <mergeCell ref="D80:E80"/>
    <mergeCell ref="D99:E99"/>
    <mergeCell ref="D52:E52"/>
    <mergeCell ref="D70:E70"/>
    <mergeCell ref="E14:E16"/>
  </mergeCells>
  <hyperlinks>
    <hyperlink ref="B3" location="CONTENTS!Print_Area" display="Back to Contents" xr:uid="{742E21FB-3BEE-48E6-98CB-151810C627DD}"/>
  </hyperlinks>
  <pageMargins left="0.70866141732283472" right="0.70866141732283472" top="0.74803149606299213" bottom="0.74803149606299213" header="0.31496062992125984" footer="0.31496062992125984"/>
  <pageSetup paperSize="9" fitToHeight="0"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A768EB-9D6C-4208-B60D-4E3FB7DC8583}">
  <sheetPr>
    <tabColor theme="2" tint="-9.9978637043366805E-2"/>
    <pageSetUpPr fitToPage="1"/>
  </sheetPr>
  <dimension ref="B1:E100"/>
  <sheetViews>
    <sheetView showGridLines="0" workbookViewId="0">
      <pane xSplit="1" ySplit="8" topLeftCell="B9" activePane="bottomRight" state="frozen"/>
      <selection pane="topRight" activeCell="C28" sqref="C28"/>
      <selection pane="bottomLeft" activeCell="C28" sqref="C28"/>
      <selection pane="bottomRight"/>
    </sheetView>
  </sheetViews>
  <sheetFormatPr defaultColWidth="13.5546875" defaultRowHeight="11.4" x14ac:dyDescent="0.3"/>
  <cols>
    <col min="1" max="1" width="1.6640625" style="1" customWidth="1"/>
    <col min="2" max="2" width="161" style="1" customWidth="1"/>
    <col min="3" max="4" width="11.6640625" style="1" customWidth="1"/>
    <col min="5" max="5" width="93.5546875" style="1" bestFit="1" customWidth="1"/>
    <col min="6" max="7" width="11.6640625" style="1" customWidth="1"/>
    <col min="8" max="16384" width="13.5546875" style="1"/>
  </cols>
  <sheetData>
    <row r="1" spans="2:5" ht="12" customHeight="1" x14ac:dyDescent="0.3"/>
    <row r="2" spans="2:5" s="9" customFormat="1" ht="33.75" customHeight="1" x14ac:dyDescent="0.3">
      <c r="B2" s="40" t="s">
        <v>894</v>
      </c>
    </row>
    <row r="3" spans="2:5" s="9" customFormat="1" ht="22.5" customHeight="1" x14ac:dyDescent="0.3">
      <c r="B3" s="241" t="s">
        <v>52</v>
      </c>
    </row>
    <row r="4" spans="2:5" ht="10.199999999999999" customHeight="1" x14ac:dyDescent="0.3"/>
    <row r="5" spans="2:5" ht="20.100000000000001" customHeight="1" x14ac:dyDescent="0.3">
      <c r="B5" s="10" t="s">
        <v>793</v>
      </c>
    </row>
    <row r="6" spans="2:5" ht="20.100000000000001" customHeight="1" x14ac:dyDescent="0.3">
      <c r="B6" s="344" t="s">
        <v>794</v>
      </c>
    </row>
    <row r="7" spans="2:5" ht="20.100000000000001" customHeight="1" x14ac:dyDescent="0.3">
      <c r="B7" s="357" t="s">
        <v>895</v>
      </c>
    </row>
    <row r="8" spans="2:5" ht="20.100000000000001" customHeight="1" x14ac:dyDescent="0.3">
      <c r="B8" s="10" t="s">
        <v>896</v>
      </c>
    </row>
    <row r="9" spans="2:5" ht="10.199999999999999" customHeight="1" x14ac:dyDescent="0.3"/>
    <row r="10" spans="2:5" ht="20.100000000000001" customHeight="1" x14ac:dyDescent="0.3">
      <c r="B10" s="72" t="s">
        <v>897</v>
      </c>
    </row>
    <row r="11" spans="2:5" ht="20.100000000000001" customHeight="1" x14ac:dyDescent="0.3">
      <c r="B11" s="109" t="s">
        <v>797</v>
      </c>
      <c r="C11" s="106"/>
      <c r="D11" s="472"/>
      <c r="E11" s="472"/>
    </row>
    <row r="12" spans="2:5" ht="30" customHeight="1" x14ac:dyDescent="0.3">
      <c r="B12" s="219" t="s">
        <v>898</v>
      </c>
      <c r="C12" s="106"/>
      <c r="D12" s="106"/>
      <c r="E12" s="106"/>
    </row>
    <row r="13" spans="2:5" ht="20.100000000000001" customHeight="1" x14ac:dyDescent="0.3">
      <c r="B13" s="219" t="s">
        <v>899</v>
      </c>
      <c r="C13" s="106"/>
      <c r="D13" s="106"/>
      <c r="E13" s="106"/>
    </row>
    <row r="14" spans="2:5" ht="20.100000000000001" customHeight="1" x14ac:dyDescent="0.3">
      <c r="B14" s="219" t="s">
        <v>900</v>
      </c>
      <c r="C14" s="106"/>
      <c r="D14" s="106"/>
      <c r="E14" s="106"/>
    </row>
    <row r="15" spans="2:5" ht="30" customHeight="1" x14ac:dyDescent="0.3">
      <c r="B15" s="219" t="s">
        <v>901</v>
      </c>
      <c r="C15" s="242"/>
      <c r="D15" s="242"/>
      <c r="E15" s="242"/>
    </row>
    <row r="16" spans="2:5" ht="20.100000000000001" customHeight="1" x14ac:dyDescent="0.3">
      <c r="B16" s="219" t="s">
        <v>902</v>
      </c>
      <c r="C16" s="242"/>
      <c r="D16" s="242"/>
      <c r="E16" s="242"/>
    </row>
    <row r="17" spans="2:5" ht="30" customHeight="1" x14ac:dyDescent="0.3">
      <c r="B17" s="219" t="s">
        <v>903</v>
      </c>
      <c r="C17" s="243"/>
      <c r="D17" s="244"/>
      <c r="E17" s="244"/>
    </row>
    <row r="18" spans="2:5" ht="30" customHeight="1" x14ac:dyDescent="0.3">
      <c r="B18" s="329" t="s">
        <v>904</v>
      </c>
      <c r="C18" s="243"/>
      <c r="D18" s="245"/>
      <c r="E18" s="243"/>
    </row>
    <row r="19" spans="2:5" ht="20.100000000000001" customHeight="1" x14ac:dyDescent="0.3">
      <c r="B19" s="109" t="s">
        <v>807</v>
      </c>
      <c r="C19" s="106"/>
      <c r="D19" s="472"/>
      <c r="E19" s="472"/>
    </row>
    <row r="20" spans="2:5" ht="20.100000000000001" customHeight="1" x14ac:dyDescent="0.3">
      <c r="B20" s="219" t="s">
        <v>808</v>
      </c>
      <c r="C20" s="106"/>
      <c r="D20" s="244"/>
      <c r="E20" s="243"/>
    </row>
    <row r="21" spans="2:5" ht="20.100000000000001" customHeight="1" x14ac:dyDescent="0.3">
      <c r="B21" s="219" t="s">
        <v>905</v>
      </c>
      <c r="C21" s="106"/>
      <c r="D21" s="244"/>
      <c r="E21" s="243"/>
    </row>
    <row r="22" spans="2:5" ht="20.100000000000001" customHeight="1" x14ac:dyDescent="0.3">
      <c r="B22" s="219" t="s">
        <v>906</v>
      </c>
      <c r="C22" s="106"/>
      <c r="D22" s="244"/>
      <c r="E22" s="243"/>
    </row>
    <row r="23" spans="2:5" ht="20.100000000000001" customHeight="1" x14ac:dyDescent="0.3">
      <c r="B23" s="219" t="s">
        <v>907</v>
      </c>
      <c r="C23" s="106"/>
      <c r="D23" s="244"/>
      <c r="E23" s="243"/>
    </row>
    <row r="24" spans="2:5" ht="20.100000000000001" customHeight="1" x14ac:dyDescent="0.3">
      <c r="B24" s="219" t="s">
        <v>908</v>
      </c>
      <c r="C24" s="106"/>
      <c r="D24" s="243"/>
      <c r="E24" s="243"/>
    </row>
    <row r="25" spans="2:5" ht="20.100000000000001" customHeight="1" x14ac:dyDescent="0.3">
      <c r="B25" s="219" t="s">
        <v>909</v>
      </c>
      <c r="C25" s="106"/>
      <c r="D25" s="242"/>
      <c r="E25" s="242"/>
    </row>
    <row r="26" spans="2:5" ht="20.100000000000001" customHeight="1" x14ac:dyDescent="0.3">
      <c r="B26" s="246" t="s">
        <v>910</v>
      </c>
      <c r="C26" s="106"/>
      <c r="D26" s="242"/>
      <c r="E26" s="242"/>
    </row>
    <row r="27" spans="2:5" ht="20.100000000000001" customHeight="1" x14ac:dyDescent="0.3">
      <c r="B27" s="72" t="s">
        <v>317</v>
      </c>
      <c r="C27" s="106"/>
      <c r="D27" s="472"/>
      <c r="E27" s="472"/>
    </row>
    <row r="28" spans="2:5" ht="20.100000000000001" customHeight="1" x14ac:dyDescent="0.3">
      <c r="B28" s="109" t="s">
        <v>797</v>
      </c>
      <c r="C28" s="106"/>
      <c r="D28" s="106"/>
      <c r="E28" s="106"/>
    </row>
    <row r="29" spans="2:5" ht="38.25" customHeight="1" x14ac:dyDescent="0.3">
      <c r="B29" s="219" t="s">
        <v>911</v>
      </c>
      <c r="C29" s="107"/>
      <c r="D29" s="107"/>
      <c r="E29" s="107"/>
    </row>
    <row r="30" spans="2:5" ht="44.25" customHeight="1" x14ac:dyDescent="0.3">
      <c r="B30" s="219" t="s">
        <v>912</v>
      </c>
      <c r="C30" s="107"/>
      <c r="D30" s="107"/>
      <c r="E30" s="107"/>
    </row>
    <row r="31" spans="2:5" ht="20.100000000000001" customHeight="1" x14ac:dyDescent="0.3">
      <c r="B31" s="219" t="s">
        <v>913</v>
      </c>
      <c r="C31" s="107"/>
      <c r="D31" s="107"/>
      <c r="E31" s="107"/>
    </row>
    <row r="32" spans="2:5" ht="20.100000000000001" customHeight="1" x14ac:dyDescent="0.3">
      <c r="B32" s="219" t="s">
        <v>825</v>
      </c>
      <c r="C32" s="107"/>
      <c r="D32" s="107"/>
      <c r="E32" s="107"/>
    </row>
    <row r="33" spans="2:5" ht="20.100000000000001" customHeight="1" x14ac:dyDescent="0.3">
      <c r="B33" s="219" t="s">
        <v>914</v>
      </c>
      <c r="C33" s="107"/>
      <c r="D33" s="107"/>
      <c r="E33" s="107"/>
    </row>
    <row r="34" spans="2:5" ht="20.100000000000001" customHeight="1" x14ac:dyDescent="0.3">
      <c r="B34" s="328" t="s">
        <v>915</v>
      </c>
      <c r="C34" s="107"/>
      <c r="D34" s="107"/>
      <c r="E34" s="107"/>
    </row>
    <row r="35" spans="2:5" ht="20.100000000000001" customHeight="1" x14ac:dyDescent="0.3">
      <c r="B35" s="219" t="s">
        <v>916</v>
      </c>
      <c r="C35" s="107"/>
      <c r="D35" s="107"/>
      <c r="E35" s="107"/>
    </row>
    <row r="36" spans="2:5" ht="30" customHeight="1" x14ac:dyDescent="0.3">
      <c r="B36" s="219" t="s">
        <v>917</v>
      </c>
      <c r="C36" s="107"/>
      <c r="D36" s="107"/>
      <c r="E36" s="107"/>
    </row>
    <row r="37" spans="2:5" ht="20.100000000000001" customHeight="1" x14ac:dyDescent="0.3">
      <c r="B37" s="219" t="s">
        <v>830</v>
      </c>
      <c r="C37" s="107"/>
      <c r="D37" s="107"/>
      <c r="E37" s="107"/>
    </row>
    <row r="38" spans="2:5" ht="20.100000000000001" customHeight="1" x14ac:dyDescent="0.3">
      <c r="B38" s="219" t="s">
        <v>831</v>
      </c>
      <c r="C38" s="107"/>
      <c r="D38" s="107"/>
      <c r="E38" s="107"/>
    </row>
    <row r="39" spans="2:5" ht="20.100000000000001" customHeight="1" x14ac:dyDescent="0.3">
      <c r="B39" s="109" t="s">
        <v>807</v>
      </c>
      <c r="C39" s="107"/>
      <c r="D39" s="107"/>
      <c r="E39" s="107"/>
    </row>
    <row r="40" spans="2:5" ht="20.100000000000001" customHeight="1" x14ac:dyDescent="0.3">
      <c r="B40" s="219" t="s">
        <v>832</v>
      </c>
      <c r="C40" s="107"/>
      <c r="D40" s="107"/>
      <c r="E40" s="107"/>
    </row>
    <row r="41" spans="2:5" ht="22.5" customHeight="1" x14ac:dyDescent="0.3">
      <c r="B41" s="225" t="s">
        <v>833</v>
      </c>
      <c r="C41" s="107"/>
      <c r="D41" s="107"/>
      <c r="E41" s="107"/>
    </row>
    <row r="42" spans="2:5" ht="22.5" customHeight="1" x14ac:dyDescent="0.3">
      <c r="B42" s="329" t="s">
        <v>834</v>
      </c>
      <c r="C42" s="107"/>
      <c r="D42" s="107"/>
      <c r="E42" s="107"/>
    </row>
    <row r="43" spans="2:5" ht="22.5" customHeight="1" x14ac:dyDescent="0.3">
      <c r="B43" s="356" t="s">
        <v>835</v>
      </c>
      <c r="C43" s="107"/>
      <c r="D43" s="107"/>
      <c r="E43" s="107"/>
    </row>
    <row r="44" spans="2:5" ht="27.75" customHeight="1" x14ac:dyDescent="0.3">
      <c r="B44" s="330" t="s">
        <v>836</v>
      </c>
      <c r="C44" s="107"/>
      <c r="D44" s="107"/>
      <c r="E44" s="107"/>
    </row>
    <row r="45" spans="2:5" ht="27.75" customHeight="1" x14ac:dyDescent="0.3">
      <c r="B45" s="330" t="s">
        <v>837</v>
      </c>
      <c r="C45" s="106"/>
      <c r="D45" s="472"/>
      <c r="E45" s="472"/>
    </row>
    <row r="46" spans="2:5" ht="20.100000000000001" customHeight="1" x14ac:dyDescent="0.3">
      <c r="B46" s="72" t="s">
        <v>838</v>
      </c>
      <c r="C46" s="106"/>
      <c r="D46" s="472"/>
      <c r="E46" s="472"/>
    </row>
    <row r="47" spans="2:5" ht="20.100000000000001" customHeight="1" x14ac:dyDescent="0.3">
      <c r="B47" s="109" t="s">
        <v>797</v>
      </c>
      <c r="C47" s="106"/>
      <c r="D47" s="106"/>
      <c r="E47" s="106"/>
    </row>
    <row r="48" spans="2:5" ht="30" customHeight="1" x14ac:dyDescent="0.3">
      <c r="B48" s="219" t="s">
        <v>918</v>
      </c>
      <c r="C48" s="107"/>
      <c r="D48" s="107"/>
      <c r="E48" s="107"/>
    </row>
    <row r="49" spans="2:5" ht="20.100000000000001" customHeight="1" x14ac:dyDescent="0.3">
      <c r="B49" s="219" t="s">
        <v>919</v>
      </c>
      <c r="C49" s="107"/>
      <c r="D49" s="107"/>
      <c r="E49" s="107"/>
    </row>
    <row r="50" spans="2:5" ht="20.100000000000001" customHeight="1" x14ac:dyDescent="0.3">
      <c r="B50" s="219" t="s">
        <v>920</v>
      </c>
      <c r="C50" s="107"/>
      <c r="D50" s="107"/>
      <c r="E50" s="107"/>
    </row>
    <row r="51" spans="2:5" ht="20.100000000000001" customHeight="1" x14ac:dyDescent="0.3">
      <c r="B51" s="219" t="s">
        <v>921</v>
      </c>
      <c r="C51" s="107"/>
      <c r="D51" s="107"/>
      <c r="E51" s="107"/>
    </row>
    <row r="52" spans="2:5" ht="42" customHeight="1" x14ac:dyDescent="0.3">
      <c r="B52" s="329" t="s">
        <v>843</v>
      </c>
      <c r="C52" s="107"/>
      <c r="D52" s="107"/>
      <c r="E52" s="107"/>
    </row>
    <row r="53" spans="2:5" ht="42" customHeight="1" x14ac:dyDescent="0.3">
      <c r="B53" s="329" t="s">
        <v>922</v>
      </c>
      <c r="C53" s="107"/>
      <c r="D53" s="107"/>
      <c r="E53" s="107"/>
    </row>
    <row r="54" spans="2:5" ht="42" customHeight="1" x14ac:dyDescent="0.3">
      <c r="B54" s="329" t="s">
        <v>845</v>
      </c>
      <c r="C54" s="107"/>
      <c r="D54" s="107"/>
      <c r="E54" s="107"/>
    </row>
    <row r="55" spans="2:5" ht="42" customHeight="1" x14ac:dyDescent="0.3">
      <c r="B55" s="329" t="s">
        <v>846</v>
      </c>
      <c r="C55" s="107"/>
      <c r="D55" s="107"/>
      <c r="E55" s="107"/>
    </row>
    <row r="56" spans="2:5" ht="20.100000000000001" customHeight="1" x14ac:dyDescent="0.3">
      <c r="B56" s="109" t="s">
        <v>807</v>
      </c>
      <c r="C56" s="107"/>
      <c r="D56" s="107"/>
      <c r="E56" s="107"/>
    </row>
    <row r="57" spans="2:5" ht="20.100000000000001" customHeight="1" x14ac:dyDescent="0.3">
      <c r="B57" s="225" t="s">
        <v>923</v>
      </c>
      <c r="C57" s="107"/>
      <c r="D57" s="107"/>
      <c r="E57" s="107"/>
    </row>
    <row r="58" spans="2:5" ht="20.100000000000001" customHeight="1" x14ac:dyDescent="0.3">
      <c r="B58" s="225" t="s">
        <v>924</v>
      </c>
      <c r="C58" s="107"/>
      <c r="D58" s="107"/>
      <c r="E58" s="107"/>
    </row>
    <row r="59" spans="2:5" ht="20.100000000000001" customHeight="1" x14ac:dyDescent="0.3">
      <c r="B59" s="225" t="s">
        <v>849</v>
      </c>
      <c r="C59" s="107"/>
      <c r="D59" s="107"/>
      <c r="E59" s="107"/>
    </row>
    <row r="60" spans="2:5" ht="20.100000000000001" customHeight="1" x14ac:dyDescent="0.3">
      <c r="B60" s="225" t="s">
        <v>850</v>
      </c>
      <c r="C60" s="107"/>
      <c r="D60" s="107"/>
      <c r="E60" s="107"/>
    </row>
    <row r="61" spans="2:5" ht="20.100000000000001" customHeight="1" x14ac:dyDescent="0.3">
      <c r="B61" s="225" t="s">
        <v>851</v>
      </c>
      <c r="C61" s="107"/>
      <c r="D61" s="107"/>
      <c r="E61" s="107"/>
    </row>
    <row r="62" spans="2:5" ht="20.100000000000001" customHeight="1" x14ac:dyDescent="0.3">
      <c r="B62" s="225" t="s">
        <v>852</v>
      </c>
      <c r="C62" s="107"/>
      <c r="D62" s="107"/>
      <c r="E62" s="107"/>
    </row>
    <row r="63" spans="2:5" ht="20.100000000000001" customHeight="1" x14ac:dyDescent="0.3">
      <c r="B63" s="225" t="s">
        <v>853</v>
      </c>
      <c r="C63" s="107"/>
      <c r="D63" s="107"/>
      <c r="E63" s="107"/>
    </row>
    <row r="64" spans="2:5" ht="20.100000000000001" customHeight="1" x14ac:dyDescent="0.3">
      <c r="B64" s="72" t="s">
        <v>925</v>
      </c>
      <c r="C64" s="106"/>
      <c r="D64" s="107"/>
      <c r="E64" s="107"/>
    </row>
    <row r="65" spans="2:5" ht="20.100000000000001" customHeight="1" x14ac:dyDescent="0.3">
      <c r="B65" s="109" t="s">
        <v>797</v>
      </c>
      <c r="C65" s="106"/>
      <c r="D65" s="106"/>
      <c r="E65" s="106"/>
    </row>
    <row r="66" spans="2:5" ht="21" customHeight="1" x14ac:dyDescent="0.3">
      <c r="B66" s="219" t="s">
        <v>855</v>
      </c>
      <c r="C66" s="107"/>
      <c r="D66" s="107"/>
      <c r="E66" s="107"/>
    </row>
    <row r="67" spans="2:5" ht="21" customHeight="1" x14ac:dyDescent="0.3">
      <c r="B67" s="219" t="s">
        <v>926</v>
      </c>
      <c r="C67" s="107"/>
      <c r="D67" s="107"/>
      <c r="E67" s="107"/>
    </row>
    <row r="68" spans="2:5" ht="21" customHeight="1" x14ac:dyDescent="0.3">
      <c r="B68" s="219" t="s">
        <v>927</v>
      </c>
      <c r="C68" s="107"/>
      <c r="D68" s="107"/>
      <c r="E68" s="107"/>
    </row>
    <row r="69" spans="2:5" ht="21" customHeight="1" x14ac:dyDescent="0.3">
      <c r="B69" s="219" t="s">
        <v>858</v>
      </c>
      <c r="C69" s="107"/>
      <c r="D69" s="107"/>
      <c r="E69" s="107"/>
    </row>
    <row r="70" spans="2:5" ht="21" customHeight="1" x14ac:dyDescent="0.3">
      <c r="B70" s="219" t="s">
        <v>928</v>
      </c>
      <c r="C70" s="107"/>
      <c r="D70" s="107"/>
      <c r="E70" s="107"/>
    </row>
    <row r="71" spans="2:5" ht="20.100000000000001" customHeight="1" x14ac:dyDescent="0.3">
      <c r="B71" s="109" t="s">
        <v>807</v>
      </c>
      <c r="C71" s="107"/>
      <c r="D71" s="107"/>
      <c r="E71" s="107"/>
    </row>
    <row r="72" spans="2:5" ht="30" customHeight="1" x14ac:dyDescent="0.3">
      <c r="B72" s="225" t="s">
        <v>929</v>
      </c>
      <c r="C72" s="107"/>
      <c r="D72" s="107"/>
      <c r="E72" s="107"/>
    </row>
    <row r="73" spans="2:5" ht="27.75" customHeight="1" x14ac:dyDescent="0.3">
      <c r="B73" s="330" t="s">
        <v>930</v>
      </c>
      <c r="C73" s="107"/>
      <c r="D73" s="107"/>
      <c r="E73" s="107"/>
    </row>
    <row r="74" spans="2:5" ht="20.100000000000001" customHeight="1" x14ac:dyDescent="0.3">
      <c r="B74" s="72" t="s">
        <v>931</v>
      </c>
      <c r="C74" s="106"/>
      <c r="D74" s="472"/>
      <c r="E74" s="472"/>
    </row>
    <row r="75" spans="2:5" ht="20.100000000000001" customHeight="1" x14ac:dyDescent="0.3">
      <c r="B75" s="109" t="s">
        <v>797</v>
      </c>
      <c r="C75" s="106"/>
      <c r="D75" s="106"/>
      <c r="E75" s="106"/>
    </row>
    <row r="76" spans="2:5" ht="37.5" customHeight="1" x14ac:dyDescent="0.3">
      <c r="B76" s="219" t="s">
        <v>932</v>
      </c>
      <c r="C76" s="107"/>
      <c r="D76" s="107"/>
      <c r="E76" s="107"/>
    </row>
    <row r="77" spans="2:5" ht="20.100000000000001" customHeight="1" x14ac:dyDescent="0.3">
      <c r="B77" s="219" t="s">
        <v>864</v>
      </c>
      <c r="C77" s="107"/>
      <c r="D77" s="107"/>
      <c r="E77" s="107"/>
    </row>
    <row r="78" spans="2:5" ht="20.100000000000001" customHeight="1" x14ac:dyDescent="0.3">
      <c r="B78" s="219" t="s">
        <v>933</v>
      </c>
      <c r="C78" s="107"/>
      <c r="D78" s="107"/>
      <c r="E78" s="107"/>
    </row>
    <row r="79" spans="2:5" ht="37.5" customHeight="1" x14ac:dyDescent="0.3">
      <c r="B79" s="219" t="s">
        <v>934</v>
      </c>
      <c r="C79" s="107"/>
      <c r="D79" s="107"/>
      <c r="E79" s="107"/>
    </row>
    <row r="80" spans="2:5" ht="20.100000000000001" customHeight="1" x14ac:dyDescent="0.3">
      <c r="B80" s="219" t="s">
        <v>935</v>
      </c>
      <c r="C80" s="107"/>
      <c r="D80" s="107"/>
      <c r="E80" s="107"/>
    </row>
    <row r="81" spans="2:5" ht="30" customHeight="1" x14ac:dyDescent="0.3">
      <c r="B81" s="301" t="s">
        <v>936</v>
      </c>
      <c r="C81" s="107"/>
      <c r="D81" s="107"/>
      <c r="E81" s="107"/>
    </row>
    <row r="82" spans="2:5" ht="20.100000000000001" customHeight="1" x14ac:dyDescent="0.3">
      <c r="B82" s="109" t="s">
        <v>807</v>
      </c>
      <c r="C82" s="107"/>
      <c r="D82" s="107"/>
      <c r="E82" s="107"/>
    </row>
    <row r="83" spans="2:5" ht="20.100000000000001" customHeight="1" x14ac:dyDescent="0.3">
      <c r="B83" s="219" t="s">
        <v>873</v>
      </c>
      <c r="C83" s="107"/>
      <c r="D83" s="107"/>
      <c r="E83" s="107"/>
    </row>
    <row r="84" spans="2:5" ht="20.100000000000001" customHeight="1" x14ac:dyDescent="0.3">
      <c r="B84" s="219" t="s">
        <v>874</v>
      </c>
      <c r="C84" s="107"/>
      <c r="D84" s="107"/>
      <c r="E84" s="107"/>
    </row>
    <row r="85" spans="2:5" ht="20.100000000000001" customHeight="1" x14ac:dyDescent="0.3">
      <c r="B85" s="219" t="s">
        <v>937</v>
      </c>
      <c r="C85" s="107"/>
      <c r="D85" s="107"/>
      <c r="E85" s="107"/>
    </row>
    <row r="86" spans="2:5" ht="20.100000000000001" customHeight="1" x14ac:dyDescent="0.3">
      <c r="B86" s="219" t="s">
        <v>938</v>
      </c>
      <c r="C86" s="107"/>
      <c r="D86" s="107"/>
      <c r="E86" s="107"/>
    </row>
    <row r="87" spans="2:5" ht="20.100000000000001" customHeight="1" x14ac:dyDescent="0.3">
      <c r="B87" s="219" t="s">
        <v>939</v>
      </c>
      <c r="C87" s="107"/>
      <c r="D87" s="107"/>
      <c r="E87" s="107"/>
    </row>
    <row r="88" spans="2:5" ht="20.100000000000001" customHeight="1" x14ac:dyDescent="0.3">
      <c r="B88" s="72" t="s">
        <v>940</v>
      </c>
      <c r="C88" s="106"/>
      <c r="D88" s="472"/>
      <c r="E88" s="472"/>
    </row>
    <row r="89" spans="2:5" ht="20.100000000000001" customHeight="1" x14ac:dyDescent="0.3">
      <c r="B89" s="109" t="s">
        <v>797</v>
      </c>
      <c r="C89" s="106"/>
      <c r="D89" s="106"/>
      <c r="E89" s="106"/>
    </row>
    <row r="90" spans="2:5" ht="20.25" customHeight="1" x14ac:dyDescent="0.3">
      <c r="B90" s="219" t="s">
        <v>941</v>
      </c>
      <c r="C90" s="107"/>
      <c r="D90" s="107"/>
      <c r="E90" s="107"/>
    </row>
    <row r="91" spans="2:5" ht="20.25" customHeight="1" x14ac:dyDescent="0.3">
      <c r="B91" s="219" t="s">
        <v>942</v>
      </c>
      <c r="C91" s="107"/>
      <c r="D91" s="107"/>
      <c r="E91" s="107"/>
    </row>
    <row r="92" spans="2:5" ht="20.25" customHeight="1" x14ac:dyDescent="0.3">
      <c r="B92" s="219" t="s">
        <v>887</v>
      </c>
      <c r="C92" s="107"/>
      <c r="D92" s="107"/>
      <c r="E92" s="107"/>
    </row>
    <row r="93" spans="2:5" ht="20.25" customHeight="1" x14ac:dyDescent="0.3">
      <c r="B93" s="219" t="s">
        <v>888</v>
      </c>
      <c r="C93" s="107"/>
      <c r="D93" s="107"/>
      <c r="E93" s="107"/>
    </row>
    <row r="94" spans="2:5" ht="20.25" customHeight="1" x14ac:dyDescent="0.3">
      <c r="B94" s="219" t="s">
        <v>943</v>
      </c>
      <c r="C94" s="107"/>
      <c r="D94" s="107"/>
      <c r="E94" s="107"/>
    </row>
    <row r="95" spans="2:5" ht="20.25" customHeight="1" x14ac:dyDescent="0.3">
      <c r="B95" s="219" t="s">
        <v>890</v>
      </c>
      <c r="C95" s="107"/>
      <c r="D95" s="107"/>
      <c r="E95" s="107"/>
    </row>
    <row r="96" spans="2:5" ht="20.100000000000001" customHeight="1" x14ac:dyDescent="0.3">
      <c r="B96" s="109" t="s">
        <v>807</v>
      </c>
      <c r="C96" s="107"/>
      <c r="D96" s="107"/>
      <c r="E96" s="107"/>
    </row>
    <row r="97" spans="2:5" ht="20.100000000000001" customHeight="1" x14ac:dyDescent="0.3">
      <c r="B97" s="219" t="s">
        <v>944</v>
      </c>
      <c r="C97" s="107"/>
      <c r="D97" s="107"/>
      <c r="E97" s="107"/>
    </row>
    <row r="98" spans="2:5" ht="20.100000000000001" customHeight="1" x14ac:dyDescent="0.3">
      <c r="B98" s="246" t="s">
        <v>945</v>
      </c>
      <c r="C98" s="107"/>
      <c r="D98" s="107"/>
      <c r="E98" s="107"/>
    </row>
    <row r="99" spans="2:5" x14ac:dyDescent="0.3">
      <c r="C99" s="107"/>
      <c r="D99" s="107"/>
      <c r="E99" s="107"/>
    </row>
    <row r="100" spans="2:5" x14ac:dyDescent="0.3">
      <c r="C100" s="107"/>
      <c r="D100" s="107"/>
      <c r="E100" s="107"/>
    </row>
  </sheetData>
  <sheetProtection algorithmName="SHA-512" hashValue="pi89GL37ihdGVkvT4+Mmc02YPoAsr0WoPk7MH+JgOE5fBPDQD1aHUEP6iqBz5Qo5jRYyumaok1zDQWRG+AaOcA==" saltValue="u6R13zeKT0JICLJpuFUCbQ==" spinCount="100000" sheet="1" objects="1" scenarios="1"/>
  <mergeCells count="7">
    <mergeCell ref="D74:E74"/>
    <mergeCell ref="D11:E11"/>
    <mergeCell ref="D19:E19"/>
    <mergeCell ref="D88:E88"/>
    <mergeCell ref="D27:E27"/>
    <mergeCell ref="D46:E46"/>
    <mergeCell ref="D45:E45"/>
  </mergeCells>
  <hyperlinks>
    <hyperlink ref="B3" location="CONTENTS!Print_Area" display="Back to Contents" xr:uid="{5E41E1DA-B6A7-4D9C-AA02-2BAFE43E70F8}"/>
  </hyperlinks>
  <pageMargins left="0.7" right="0.7" top="0.75" bottom="0.75" header="0.3" footer="0.3"/>
  <pageSetup paperSize="9" fitToHeight="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FB22D4-12EB-46AA-9983-99EDD00B8710}">
  <sheetPr>
    <tabColor theme="2" tint="-9.9978637043366805E-2"/>
    <pageSetUpPr fitToPage="1"/>
  </sheetPr>
  <dimension ref="B1:E101"/>
  <sheetViews>
    <sheetView showGridLines="0" workbookViewId="0">
      <pane xSplit="1" ySplit="7" topLeftCell="B8" activePane="bottomRight" state="frozen"/>
      <selection pane="topRight" activeCell="C28" sqref="C28"/>
      <selection pane="bottomLeft" activeCell="C28" sqref="C28"/>
      <selection pane="bottomRight"/>
    </sheetView>
  </sheetViews>
  <sheetFormatPr defaultColWidth="13.5546875" defaultRowHeight="15" customHeight="1" x14ac:dyDescent="0.3"/>
  <cols>
    <col min="1" max="1" width="1.6640625" style="1" customWidth="1"/>
    <col min="2" max="2" width="167.6640625" style="1" customWidth="1"/>
    <col min="3" max="7" width="11.6640625" style="1" customWidth="1"/>
    <col min="8" max="16384" width="13.5546875" style="1"/>
  </cols>
  <sheetData>
    <row r="1" spans="2:5" ht="12" customHeight="1" x14ac:dyDescent="0.3"/>
    <row r="2" spans="2:5" s="9" customFormat="1" ht="33.75" customHeight="1" x14ac:dyDescent="0.3">
      <c r="B2" s="40" t="s">
        <v>946</v>
      </c>
    </row>
    <row r="3" spans="2:5" s="9" customFormat="1" ht="22.5" customHeight="1" x14ac:dyDescent="0.3">
      <c r="B3" s="241" t="s">
        <v>52</v>
      </c>
    </row>
    <row r="4" spans="2:5" ht="10.199999999999999" customHeight="1" x14ac:dyDescent="0.3"/>
    <row r="5" spans="2:5" ht="20.100000000000001" customHeight="1" x14ac:dyDescent="0.3">
      <c r="B5" s="10" t="s">
        <v>793</v>
      </c>
      <c r="D5" s="8"/>
    </row>
    <row r="6" spans="2:5" ht="20.100000000000001" customHeight="1" x14ac:dyDescent="0.3">
      <c r="B6" s="344" t="s">
        <v>794</v>
      </c>
      <c r="D6" s="8"/>
    </row>
    <row r="7" spans="2:5" ht="20.100000000000001" customHeight="1" x14ac:dyDescent="0.3">
      <c r="B7" s="10" t="s">
        <v>947</v>
      </c>
    </row>
    <row r="8" spans="2:5" ht="10.199999999999999" customHeight="1" x14ac:dyDescent="0.3">
      <c r="B8" s="10"/>
    </row>
    <row r="9" spans="2:5" ht="20.100000000000001" customHeight="1" x14ac:dyDescent="0.3">
      <c r="B9" s="72" t="s">
        <v>948</v>
      </c>
    </row>
    <row r="10" spans="2:5" ht="20.100000000000001" customHeight="1" x14ac:dyDescent="0.3">
      <c r="B10" s="109" t="s">
        <v>797</v>
      </c>
      <c r="C10" s="106"/>
      <c r="D10" s="472"/>
      <c r="E10" s="472"/>
    </row>
    <row r="11" spans="2:5" ht="20.100000000000001" customHeight="1" x14ac:dyDescent="0.3">
      <c r="B11" s="219" t="s">
        <v>798</v>
      </c>
      <c r="C11" s="106"/>
      <c r="D11" s="106"/>
      <c r="E11" s="106"/>
    </row>
    <row r="12" spans="2:5" ht="20.100000000000001" customHeight="1" x14ac:dyDescent="0.3">
      <c r="B12" s="219" t="s">
        <v>949</v>
      </c>
      <c r="C12" s="242"/>
      <c r="D12" s="242"/>
      <c r="E12" s="242"/>
    </row>
    <row r="13" spans="2:5" ht="20.100000000000001" customHeight="1" x14ac:dyDescent="0.3">
      <c r="B13" s="219" t="s">
        <v>950</v>
      </c>
      <c r="C13" s="243"/>
      <c r="D13" s="244"/>
      <c r="E13" s="243"/>
    </row>
    <row r="14" spans="2:5" ht="20.100000000000001" customHeight="1" x14ac:dyDescent="0.3">
      <c r="B14" s="329" t="s">
        <v>951</v>
      </c>
      <c r="C14" s="243"/>
      <c r="D14" s="244"/>
      <c r="E14" s="244"/>
    </row>
    <row r="15" spans="2:5" ht="20.100000000000001" customHeight="1" x14ac:dyDescent="0.3">
      <c r="B15" s="219" t="s">
        <v>952</v>
      </c>
      <c r="C15" s="243"/>
      <c r="D15" s="245"/>
      <c r="E15" s="243"/>
    </row>
    <row r="16" spans="2:5" ht="20.100000000000001" customHeight="1" x14ac:dyDescent="0.3">
      <c r="B16" s="219" t="s">
        <v>953</v>
      </c>
      <c r="C16" s="242"/>
      <c r="D16" s="242"/>
      <c r="E16" s="242"/>
    </row>
    <row r="17" spans="2:5" ht="20.100000000000001" customHeight="1" x14ac:dyDescent="0.3">
      <c r="B17" s="109" t="s">
        <v>807</v>
      </c>
      <c r="C17" s="106"/>
      <c r="D17" s="472"/>
      <c r="E17" s="472"/>
    </row>
    <row r="18" spans="2:5" ht="20.100000000000001" customHeight="1" x14ac:dyDescent="0.3">
      <c r="B18" s="219" t="s">
        <v>808</v>
      </c>
      <c r="C18" s="243"/>
      <c r="D18" s="244"/>
      <c r="E18" s="243"/>
    </row>
    <row r="19" spans="2:5" ht="20.100000000000001" customHeight="1" x14ac:dyDescent="0.3">
      <c r="B19" s="219" t="s">
        <v>810</v>
      </c>
      <c r="C19" s="243"/>
      <c r="D19" s="244"/>
      <c r="E19" s="243"/>
    </row>
    <row r="20" spans="2:5" ht="20.100000000000001" customHeight="1" x14ac:dyDescent="0.3">
      <c r="B20" s="219" t="s">
        <v>811</v>
      </c>
      <c r="C20" s="243"/>
      <c r="D20" s="243"/>
      <c r="E20" s="243"/>
    </row>
    <row r="21" spans="2:5" ht="20.100000000000001" customHeight="1" x14ac:dyDescent="0.3">
      <c r="B21" s="219" t="s">
        <v>812</v>
      </c>
      <c r="C21" s="243"/>
      <c r="D21" s="244"/>
      <c r="E21" s="243"/>
    </row>
    <row r="22" spans="2:5" ht="20.100000000000001" customHeight="1" x14ac:dyDescent="0.3">
      <c r="B22" s="219" t="s">
        <v>813</v>
      </c>
      <c r="C22" s="242"/>
      <c r="D22" s="242"/>
      <c r="E22" s="242"/>
    </row>
    <row r="23" spans="2:5" ht="20.100000000000001" customHeight="1" x14ac:dyDescent="0.3">
      <c r="B23" s="219" t="s">
        <v>814</v>
      </c>
      <c r="C23" s="242"/>
      <c r="D23" s="242"/>
      <c r="E23" s="242"/>
    </row>
    <row r="24" spans="2:5" ht="20.100000000000001" customHeight="1" x14ac:dyDescent="0.3">
      <c r="B24" s="246" t="s">
        <v>815</v>
      </c>
      <c r="C24" s="242"/>
      <c r="D24" s="242"/>
      <c r="E24" s="242"/>
    </row>
    <row r="25" spans="2:5" ht="20.100000000000001" customHeight="1" x14ac:dyDescent="0.3">
      <c r="B25" s="72" t="s">
        <v>317</v>
      </c>
      <c r="C25" s="106"/>
      <c r="D25" s="472"/>
      <c r="E25" s="472"/>
    </row>
    <row r="26" spans="2:5" ht="20.100000000000001" customHeight="1" x14ac:dyDescent="0.3">
      <c r="B26" s="109" t="s">
        <v>797</v>
      </c>
      <c r="C26" s="106"/>
      <c r="D26" s="106"/>
      <c r="E26" s="106"/>
    </row>
    <row r="27" spans="2:5" ht="41.25" customHeight="1" x14ac:dyDescent="0.3">
      <c r="B27" s="219" t="s">
        <v>954</v>
      </c>
      <c r="C27" s="107"/>
      <c r="D27" s="107"/>
      <c r="E27" s="107"/>
    </row>
    <row r="28" spans="2:5" ht="36.75" customHeight="1" x14ac:dyDescent="0.3">
      <c r="B28" s="219" t="s">
        <v>955</v>
      </c>
      <c r="C28" s="107"/>
      <c r="D28" s="107"/>
      <c r="E28" s="107"/>
    </row>
    <row r="29" spans="2:5" ht="20.100000000000001" customHeight="1" x14ac:dyDescent="0.3">
      <c r="B29" s="219" t="s">
        <v>956</v>
      </c>
      <c r="C29" s="107"/>
      <c r="D29" s="107"/>
      <c r="E29" s="107"/>
    </row>
    <row r="30" spans="2:5" ht="20.100000000000001" customHeight="1" x14ac:dyDescent="0.3">
      <c r="B30" s="219" t="s">
        <v>825</v>
      </c>
      <c r="C30" s="107"/>
      <c r="D30" s="107"/>
      <c r="E30" s="107"/>
    </row>
    <row r="31" spans="2:5" ht="20.100000000000001" customHeight="1" x14ac:dyDescent="0.3">
      <c r="B31" s="219" t="s">
        <v>914</v>
      </c>
      <c r="C31" s="107"/>
      <c r="D31" s="107"/>
      <c r="E31" s="107"/>
    </row>
    <row r="32" spans="2:5" ht="20.100000000000001" customHeight="1" x14ac:dyDescent="0.3">
      <c r="B32" s="328" t="s">
        <v>915</v>
      </c>
      <c r="C32" s="107"/>
      <c r="D32" s="107"/>
      <c r="E32" s="107"/>
    </row>
    <row r="33" spans="2:5" ht="20.100000000000001" customHeight="1" x14ac:dyDescent="0.3">
      <c r="B33" s="219" t="s">
        <v>957</v>
      </c>
      <c r="C33" s="107"/>
      <c r="D33" s="107"/>
      <c r="E33" s="107"/>
    </row>
    <row r="34" spans="2:5" ht="35.25" customHeight="1" x14ac:dyDescent="0.3">
      <c r="B34" s="219" t="s">
        <v>958</v>
      </c>
      <c r="C34" s="107"/>
      <c r="D34" s="107"/>
      <c r="E34" s="107"/>
    </row>
    <row r="35" spans="2:5" ht="20.100000000000001" customHeight="1" x14ac:dyDescent="0.3">
      <c r="B35" s="219" t="s">
        <v>830</v>
      </c>
      <c r="C35" s="107"/>
      <c r="D35" s="107"/>
      <c r="E35" s="107"/>
    </row>
    <row r="36" spans="2:5" ht="20.100000000000001" customHeight="1" x14ac:dyDescent="0.3">
      <c r="B36" s="219" t="s">
        <v>831</v>
      </c>
      <c r="C36" s="107"/>
      <c r="D36" s="107"/>
      <c r="E36" s="107"/>
    </row>
    <row r="37" spans="2:5" ht="20.100000000000001" customHeight="1" x14ac:dyDescent="0.3">
      <c r="B37" s="109" t="s">
        <v>807</v>
      </c>
      <c r="C37" s="107"/>
      <c r="D37" s="107"/>
      <c r="E37" s="107"/>
    </row>
    <row r="38" spans="2:5" ht="20.100000000000001" customHeight="1" x14ac:dyDescent="0.3">
      <c r="B38" s="219" t="s">
        <v>832</v>
      </c>
      <c r="C38" s="107"/>
      <c r="D38" s="107"/>
      <c r="E38" s="107"/>
    </row>
    <row r="39" spans="2:5" ht="20.100000000000001" customHeight="1" x14ac:dyDescent="0.3">
      <c r="B39" s="225" t="s">
        <v>833</v>
      </c>
      <c r="C39" s="107"/>
      <c r="D39" s="107"/>
      <c r="E39" s="107"/>
    </row>
    <row r="40" spans="2:5" ht="20.25" customHeight="1" x14ac:dyDescent="0.3">
      <c r="B40" s="219" t="s">
        <v>959</v>
      </c>
      <c r="C40" s="107"/>
      <c r="D40" s="107"/>
      <c r="E40" s="107"/>
    </row>
    <row r="41" spans="2:5" ht="22.5" customHeight="1" x14ac:dyDescent="0.3">
      <c r="B41" s="356" t="s">
        <v>835</v>
      </c>
      <c r="C41" s="107"/>
      <c r="D41" s="107"/>
      <c r="E41" s="107"/>
    </row>
    <row r="42" spans="2:5" ht="20.100000000000001" customHeight="1" x14ac:dyDescent="0.3">
      <c r="B42" s="330" t="s">
        <v>836</v>
      </c>
      <c r="C42" s="107"/>
      <c r="D42" s="107"/>
      <c r="E42" s="107"/>
    </row>
    <row r="43" spans="2:5" ht="25.5" customHeight="1" x14ac:dyDescent="0.3">
      <c r="B43" s="330" t="s">
        <v>837</v>
      </c>
      <c r="C43" s="107" t="s">
        <v>193</v>
      </c>
      <c r="D43" s="107"/>
      <c r="E43" s="107"/>
    </row>
    <row r="44" spans="2:5" ht="20.100000000000001" customHeight="1" x14ac:dyDescent="0.3">
      <c r="B44" s="72" t="s">
        <v>838</v>
      </c>
      <c r="C44" s="106"/>
      <c r="D44" s="472"/>
      <c r="E44" s="472"/>
    </row>
    <row r="45" spans="2:5" ht="20.100000000000001" customHeight="1" x14ac:dyDescent="0.3">
      <c r="B45" s="109" t="s">
        <v>797</v>
      </c>
      <c r="C45" s="106"/>
      <c r="D45" s="106"/>
      <c r="E45" s="106"/>
    </row>
    <row r="46" spans="2:5" ht="30" customHeight="1" x14ac:dyDescent="0.3">
      <c r="B46" s="219" t="s">
        <v>918</v>
      </c>
      <c r="C46" s="107"/>
      <c r="D46" s="107"/>
      <c r="E46" s="107"/>
    </row>
    <row r="47" spans="2:5" ht="20.100000000000001" customHeight="1" x14ac:dyDescent="0.3">
      <c r="B47" s="219" t="s">
        <v>960</v>
      </c>
      <c r="C47" s="107"/>
      <c r="D47" s="107"/>
      <c r="E47" s="107"/>
    </row>
    <row r="48" spans="2:5" ht="20.100000000000001" customHeight="1" x14ac:dyDescent="0.3">
      <c r="B48" s="219" t="s">
        <v>961</v>
      </c>
      <c r="C48" s="107"/>
      <c r="D48" s="107"/>
      <c r="E48" s="107"/>
    </row>
    <row r="49" spans="2:5" ht="20.100000000000001" customHeight="1" x14ac:dyDescent="0.3">
      <c r="B49" s="219" t="s">
        <v>962</v>
      </c>
      <c r="C49" s="107"/>
      <c r="D49" s="107"/>
      <c r="E49" s="107"/>
    </row>
    <row r="50" spans="2:5" ht="40.5" customHeight="1" x14ac:dyDescent="0.3">
      <c r="B50" s="329" t="s">
        <v>843</v>
      </c>
      <c r="C50" s="107"/>
      <c r="D50" s="107"/>
      <c r="E50" s="107"/>
    </row>
    <row r="51" spans="2:5" ht="40.5" customHeight="1" x14ac:dyDescent="0.3">
      <c r="B51" s="329" t="s">
        <v>922</v>
      </c>
      <c r="C51" s="107"/>
      <c r="D51" s="107"/>
      <c r="E51" s="107"/>
    </row>
    <row r="52" spans="2:5" ht="40.5" customHeight="1" x14ac:dyDescent="0.3">
      <c r="B52" s="329" t="s">
        <v>845</v>
      </c>
      <c r="C52" s="107"/>
      <c r="D52" s="107"/>
      <c r="E52" s="107"/>
    </row>
    <row r="53" spans="2:5" ht="40.5" customHeight="1" x14ac:dyDescent="0.3">
      <c r="B53" s="329" t="s">
        <v>846</v>
      </c>
      <c r="C53" s="107"/>
      <c r="D53" s="107"/>
      <c r="E53" s="107"/>
    </row>
    <row r="54" spans="2:5" ht="20.100000000000001" customHeight="1" x14ac:dyDescent="0.3">
      <c r="B54" s="109" t="s">
        <v>807</v>
      </c>
      <c r="C54" s="107"/>
      <c r="D54" s="107"/>
      <c r="E54" s="107"/>
    </row>
    <row r="55" spans="2:5" ht="20.100000000000001" customHeight="1" x14ac:dyDescent="0.3">
      <c r="B55" s="225" t="s">
        <v>963</v>
      </c>
      <c r="C55" s="107"/>
      <c r="D55" s="107"/>
      <c r="E55" s="107"/>
    </row>
    <row r="56" spans="2:5" ht="20.100000000000001" customHeight="1" x14ac:dyDescent="0.3">
      <c r="B56" s="225" t="s">
        <v>924</v>
      </c>
      <c r="C56" s="107"/>
      <c r="D56" s="107"/>
      <c r="E56" s="107"/>
    </row>
    <row r="57" spans="2:5" ht="20.100000000000001" customHeight="1" x14ac:dyDescent="0.3">
      <c r="B57" s="225" t="s">
        <v>849</v>
      </c>
      <c r="C57" s="107"/>
      <c r="D57" s="107"/>
      <c r="E57" s="107"/>
    </row>
    <row r="58" spans="2:5" ht="20.100000000000001" customHeight="1" x14ac:dyDescent="0.3">
      <c r="B58" s="225" t="s">
        <v>850</v>
      </c>
      <c r="C58" s="107"/>
      <c r="D58" s="107"/>
      <c r="E58" s="107"/>
    </row>
    <row r="59" spans="2:5" ht="20.100000000000001" customHeight="1" x14ac:dyDescent="0.3">
      <c r="B59" s="225" t="s">
        <v>851</v>
      </c>
      <c r="C59" s="107"/>
      <c r="D59" s="107"/>
      <c r="E59" s="107"/>
    </row>
    <row r="60" spans="2:5" ht="20.100000000000001" customHeight="1" x14ac:dyDescent="0.3">
      <c r="B60" s="225" t="s">
        <v>852</v>
      </c>
      <c r="C60" s="107"/>
      <c r="D60" s="107"/>
      <c r="E60" s="107"/>
    </row>
    <row r="61" spans="2:5" ht="20.100000000000001" customHeight="1" x14ac:dyDescent="0.3">
      <c r="B61" s="225" t="s">
        <v>853</v>
      </c>
      <c r="C61" s="107"/>
      <c r="D61" s="107"/>
      <c r="E61" s="107"/>
    </row>
    <row r="62" spans="2:5" ht="20.100000000000001" customHeight="1" x14ac:dyDescent="0.3">
      <c r="B62" s="72" t="s">
        <v>925</v>
      </c>
      <c r="C62" s="106"/>
      <c r="D62" s="472"/>
      <c r="E62" s="472"/>
    </row>
    <row r="63" spans="2:5" ht="20.100000000000001" customHeight="1" x14ac:dyDescent="0.3">
      <c r="B63" s="109" t="s">
        <v>797</v>
      </c>
      <c r="C63" s="106"/>
      <c r="D63" s="106"/>
      <c r="E63" s="106"/>
    </row>
    <row r="64" spans="2:5" ht="20.100000000000001" customHeight="1" x14ac:dyDescent="0.3">
      <c r="B64" s="219" t="s">
        <v>855</v>
      </c>
      <c r="C64" s="107"/>
      <c r="D64" s="107"/>
      <c r="E64" s="107"/>
    </row>
    <row r="65" spans="2:5" ht="20.100000000000001" customHeight="1" x14ac:dyDescent="0.3">
      <c r="B65" s="219" t="s">
        <v>926</v>
      </c>
      <c r="C65" s="107"/>
      <c r="D65" s="107"/>
      <c r="E65" s="107"/>
    </row>
    <row r="66" spans="2:5" ht="20.100000000000001" customHeight="1" x14ac:dyDescent="0.3">
      <c r="B66" s="219" t="s">
        <v>964</v>
      </c>
      <c r="C66" s="107"/>
      <c r="D66" s="107"/>
      <c r="E66" s="107"/>
    </row>
    <row r="67" spans="2:5" ht="20.100000000000001" customHeight="1" x14ac:dyDescent="0.3">
      <c r="B67" s="219" t="s">
        <v>858</v>
      </c>
      <c r="C67" s="107"/>
      <c r="D67" s="107"/>
      <c r="E67" s="107"/>
    </row>
    <row r="68" spans="2:5" ht="30" customHeight="1" x14ac:dyDescent="0.3">
      <c r="B68" s="219" t="s">
        <v>965</v>
      </c>
      <c r="C68" s="107"/>
      <c r="D68" s="107"/>
      <c r="E68" s="107"/>
    </row>
    <row r="69" spans="2:5" ht="20.100000000000001" customHeight="1" x14ac:dyDescent="0.3">
      <c r="B69" s="109" t="s">
        <v>807</v>
      </c>
      <c r="C69" s="107"/>
      <c r="D69" s="107"/>
      <c r="E69" s="107"/>
    </row>
    <row r="70" spans="2:5" ht="31.5" customHeight="1" x14ac:dyDescent="0.3">
      <c r="B70" s="225" t="s">
        <v>929</v>
      </c>
      <c r="C70" s="107"/>
      <c r="D70" s="107"/>
      <c r="E70" s="107"/>
    </row>
    <row r="71" spans="2:5" ht="26.25" customHeight="1" x14ac:dyDescent="0.3">
      <c r="B71" s="330" t="s">
        <v>966</v>
      </c>
      <c r="C71" s="107"/>
      <c r="D71" s="107"/>
      <c r="E71" s="107"/>
    </row>
    <row r="72" spans="2:5" ht="20.100000000000001" customHeight="1" x14ac:dyDescent="0.3">
      <c r="B72" s="72" t="s">
        <v>931</v>
      </c>
      <c r="C72" s="106"/>
      <c r="D72" s="472"/>
      <c r="E72" s="472"/>
    </row>
    <row r="73" spans="2:5" ht="20.100000000000001" customHeight="1" x14ac:dyDescent="0.3">
      <c r="B73" s="109" t="s">
        <v>797</v>
      </c>
      <c r="C73" s="106"/>
      <c r="D73" s="106"/>
      <c r="E73" s="106"/>
    </row>
    <row r="74" spans="2:5" ht="37.5" customHeight="1" x14ac:dyDescent="0.3">
      <c r="B74" s="219" t="s">
        <v>967</v>
      </c>
      <c r="C74" s="107"/>
      <c r="D74" s="107"/>
      <c r="E74" s="107"/>
    </row>
    <row r="75" spans="2:5" ht="20.100000000000001" customHeight="1" x14ac:dyDescent="0.3">
      <c r="B75" s="219" t="s">
        <v>864</v>
      </c>
      <c r="C75" s="107"/>
      <c r="D75" s="107"/>
      <c r="E75" s="107"/>
    </row>
    <row r="76" spans="2:5" ht="20.100000000000001" customHeight="1" x14ac:dyDescent="0.3">
      <c r="B76" s="219" t="s">
        <v>933</v>
      </c>
      <c r="C76" s="107"/>
      <c r="D76" s="107"/>
      <c r="E76" s="107"/>
    </row>
    <row r="77" spans="2:5" ht="38.25" customHeight="1" x14ac:dyDescent="0.3">
      <c r="B77" s="219" t="s">
        <v>968</v>
      </c>
      <c r="C77" s="107"/>
      <c r="D77" s="107"/>
      <c r="E77" s="107"/>
    </row>
    <row r="78" spans="2:5" ht="20.100000000000001" customHeight="1" x14ac:dyDescent="0.3">
      <c r="B78" s="219" t="s">
        <v>867</v>
      </c>
      <c r="C78" s="107"/>
      <c r="D78" s="107"/>
      <c r="E78" s="107"/>
    </row>
    <row r="79" spans="2:5" ht="40.5" customHeight="1" x14ac:dyDescent="0.3">
      <c r="B79" s="219" t="s">
        <v>969</v>
      </c>
      <c r="C79" s="107"/>
      <c r="D79" s="107"/>
      <c r="E79" s="107"/>
    </row>
    <row r="80" spans="2:5" ht="20.100000000000001" customHeight="1" x14ac:dyDescent="0.3">
      <c r="B80" s="431" t="s">
        <v>869</v>
      </c>
      <c r="C80" s="107"/>
      <c r="D80" s="107"/>
      <c r="E80" s="107"/>
    </row>
    <row r="81" spans="2:5" ht="20.100000000000001" customHeight="1" x14ac:dyDescent="0.3">
      <c r="B81" s="219" t="s">
        <v>970</v>
      </c>
      <c r="C81" s="107"/>
      <c r="D81" s="107"/>
      <c r="E81" s="107"/>
    </row>
    <row r="82" spans="2:5" ht="20.100000000000001" customHeight="1" x14ac:dyDescent="0.3">
      <c r="B82" s="219" t="s">
        <v>971</v>
      </c>
      <c r="C82" s="107"/>
      <c r="D82" s="107"/>
      <c r="E82" s="107"/>
    </row>
    <row r="83" spans="2:5" ht="59.25" customHeight="1" x14ac:dyDescent="0.3">
      <c r="B83" s="302" t="s">
        <v>972</v>
      </c>
      <c r="C83" s="107"/>
      <c r="D83" s="107"/>
      <c r="E83" s="107"/>
    </row>
    <row r="84" spans="2:5" ht="20.100000000000001" customHeight="1" x14ac:dyDescent="0.3">
      <c r="B84" s="109" t="s">
        <v>807</v>
      </c>
      <c r="C84" s="107"/>
      <c r="D84" s="107"/>
      <c r="E84" s="107"/>
    </row>
    <row r="85" spans="2:5" ht="20.100000000000001" customHeight="1" x14ac:dyDescent="0.3">
      <c r="B85" s="219" t="s">
        <v>873</v>
      </c>
      <c r="C85" s="107"/>
      <c r="D85" s="107"/>
      <c r="E85" s="107"/>
    </row>
    <row r="86" spans="2:5" ht="20.100000000000001" customHeight="1" x14ac:dyDescent="0.3">
      <c r="B86" s="219" t="s">
        <v>874</v>
      </c>
      <c r="C86" s="107"/>
      <c r="D86" s="107"/>
      <c r="E86" s="107"/>
    </row>
    <row r="87" spans="2:5" ht="20.100000000000001" customHeight="1" x14ac:dyDescent="0.3">
      <c r="B87" s="219" t="s">
        <v>875</v>
      </c>
      <c r="C87" s="107"/>
      <c r="D87" s="107"/>
      <c r="E87" s="107"/>
    </row>
    <row r="88" spans="2:5" ht="20.100000000000001" customHeight="1" x14ac:dyDescent="0.3">
      <c r="B88" s="219" t="s">
        <v>876</v>
      </c>
      <c r="C88" s="107"/>
      <c r="D88" s="107"/>
      <c r="E88" s="107"/>
    </row>
    <row r="89" spans="2:5" ht="20.100000000000001" customHeight="1" x14ac:dyDescent="0.3">
      <c r="B89" s="219" t="s">
        <v>973</v>
      </c>
      <c r="C89" s="107"/>
      <c r="D89" s="107"/>
      <c r="E89" s="107"/>
    </row>
    <row r="90" spans="2:5" ht="20.100000000000001" customHeight="1" x14ac:dyDescent="0.3">
      <c r="B90" s="219" t="s">
        <v>878</v>
      </c>
      <c r="C90" s="107"/>
      <c r="D90" s="107"/>
      <c r="E90" s="107"/>
    </row>
    <row r="91" spans="2:5" ht="20.100000000000001" customHeight="1" x14ac:dyDescent="0.3">
      <c r="B91" s="72" t="s">
        <v>940</v>
      </c>
      <c r="C91" s="106"/>
      <c r="D91" s="472"/>
      <c r="E91" s="472"/>
    </row>
    <row r="92" spans="2:5" ht="20.100000000000001" customHeight="1" x14ac:dyDescent="0.3">
      <c r="B92" s="109" t="s">
        <v>797</v>
      </c>
      <c r="C92" s="106"/>
      <c r="D92" s="106"/>
      <c r="E92" s="106"/>
    </row>
    <row r="93" spans="2:5" ht="20.100000000000001" customHeight="1" x14ac:dyDescent="0.3">
      <c r="B93" s="219" t="s">
        <v>974</v>
      </c>
      <c r="C93" s="107"/>
      <c r="D93" s="107"/>
      <c r="E93" s="107"/>
    </row>
    <row r="94" spans="2:5" ht="27.75" customHeight="1" x14ac:dyDescent="0.3">
      <c r="B94" s="219" t="s">
        <v>886</v>
      </c>
      <c r="C94" s="107"/>
      <c r="D94" s="107"/>
      <c r="E94" s="107"/>
    </row>
    <row r="95" spans="2:5" ht="20.100000000000001" customHeight="1" x14ac:dyDescent="0.3">
      <c r="B95" s="219" t="s">
        <v>887</v>
      </c>
      <c r="C95" s="107"/>
      <c r="D95" s="107"/>
      <c r="E95" s="107"/>
    </row>
    <row r="96" spans="2:5" ht="20.100000000000001" customHeight="1" x14ac:dyDescent="0.3">
      <c r="B96" s="219" t="s">
        <v>975</v>
      </c>
      <c r="C96" s="107"/>
      <c r="D96" s="107"/>
      <c r="E96" s="107"/>
    </row>
    <row r="97" spans="2:5" ht="20.100000000000001" customHeight="1" x14ac:dyDescent="0.3">
      <c r="B97" s="219" t="s">
        <v>976</v>
      </c>
      <c r="C97" s="107"/>
      <c r="D97" s="107"/>
      <c r="E97" s="107"/>
    </row>
    <row r="98" spans="2:5" ht="20.100000000000001" customHeight="1" x14ac:dyDescent="0.3">
      <c r="B98" s="219" t="s">
        <v>977</v>
      </c>
      <c r="C98" s="107"/>
      <c r="D98" s="107"/>
      <c r="E98" s="107"/>
    </row>
    <row r="99" spans="2:5" ht="20.100000000000001" customHeight="1" x14ac:dyDescent="0.3">
      <c r="B99" s="109" t="s">
        <v>807</v>
      </c>
      <c r="C99" s="107"/>
      <c r="D99" s="107"/>
      <c r="E99" s="107"/>
    </row>
    <row r="100" spans="2:5" ht="20.100000000000001" customHeight="1" x14ac:dyDescent="0.3">
      <c r="B100" s="219" t="s">
        <v>944</v>
      </c>
      <c r="C100" s="107"/>
      <c r="D100" s="107"/>
      <c r="E100" s="107"/>
    </row>
    <row r="101" spans="2:5" ht="20.100000000000001" customHeight="1" x14ac:dyDescent="0.3">
      <c r="B101" s="246" t="s">
        <v>945</v>
      </c>
      <c r="C101" s="107"/>
      <c r="D101" s="107"/>
      <c r="E101" s="107"/>
    </row>
  </sheetData>
  <sheetProtection algorithmName="SHA-512" hashValue="zxVqlxsH8xoPqQzVaI7sGfts/SjotsPkwBRWTzRCrJrXO315hsrbmDqhOFEwCMfEY1HIrB5ke/SyCpzlvXWAlg==" saltValue="+B85y0F8U214B5JIUwuSqw==" spinCount="100000" sheet="1" objects="1" scenarios="1"/>
  <mergeCells count="7">
    <mergeCell ref="D62:E62"/>
    <mergeCell ref="D72:E72"/>
    <mergeCell ref="D10:E10"/>
    <mergeCell ref="D17:E17"/>
    <mergeCell ref="D91:E91"/>
    <mergeCell ref="D44:E44"/>
    <mergeCell ref="D25:E25"/>
  </mergeCells>
  <hyperlinks>
    <hyperlink ref="B3" location="CONTENTS!Print_Area" display="Back to Contents" xr:uid="{63FAFBF9-A810-40FD-96D7-72D6BD75B5B1}"/>
  </hyperlinks>
  <pageMargins left="0.7" right="0.7" top="0.75" bottom="0.75" header="0.3" footer="0.3"/>
  <pageSetup paperSize="9" fitToHeight="0"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0EDF11-2EA2-4ECC-AA9E-771D96965F73}">
  <sheetPr>
    <tabColor theme="2"/>
  </sheetPr>
  <dimension ref="B1:B5"/>
  <sheetViews>
    <sheetView showGridLines="0" workbookViewId="0">
      <pane xSplit="1" ySplit="3" topLeftCell="B4" activePane="bottomRight" state="frozen"/>
      <selection pane="topRight" activeCell="R42" sqref="R42"/>
      <selection pane="bottomLeft" activeCell="R42" sqref="R42"/>
      <selection pane="bottomRight"/>
    </sheetView>
  </sheetViews>
  <sheetFormatPr defaultRowHeight="14.4" x14ac:dyDescent="0.3"/>
  <cols>
    <col min="1" max="1" width="1.6640625" customWidth="1"/>
  </cols>
  <sheetData>
    <row r="1" spans="2:2" s="1" customFormat="1" ht="12" customHeight="1" x14ac:dyDescent="0.3"/>
    <row r="2" spans="2:2" s="9" customFormat="1" ht="33.75" customHeight="1" x14ac:dyDescent="0.3">
      <c r="B2" s="40" t="s">
        <v>978</v>
      </c>
    </row>
    <row r="3" spans="2:2" s="9" customFormat="1" ht="22.5" customHeight="1" x14ac:dyDescent="0.3">
      <c r="B3" s="241" t="s">
        <v>52</v>
      </c>
    </row>
    <row r="4" spans="2:2" s="1" customFormat="1" ht="10.199999999999999" customHeight="1" x14ac:dyDescent="0.3"/>
    <row r="5" spans="2:2" x14ac:dyDescent="0.3">
      <c r="B5" s="346"/>
    </row>
  </sheetData>
  <sheetProtection algorithmName="SHA-512" hashValue="2qICbjOOhRYB/Q9V0VsuQYTbQ7LAG5oOZcVls/ClFDV+RW/s/4MAdgK7fOrwsSG5Kl1adPx2vCQwh8Mudbdzgg==" saltValue="ErSw3VvAYunCDq01S4+XDA==" spinCount="100000" sheet="1" objects="1" scenarios="1"/>
  <hyperlinks>
    <hyperlink ref="B3" location="CONTENTS!Print_Area" display="Back to Contents" xr:uid="{E47E9A2A-892D-4624-A046-D3134B540734}"/>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8B1A8-16AC-40A2-ACDB-5662E36B091B}">
  <sheetPr>
    <tabColor theme="2"/>
  </sheetPr>
  <dimension ref="B1:B5"/>
  <sheetViews>
    <sheetView showGridLines="0" workbookViewId="0">
      <pane xSplit="1" ySplit="3" topLeftCell="B4" activePane="bottomRight" state="frozen"/>
      <selection pane="topRight" activeCell="R42" sqref="R42"/>
      <selection pane="bottomLeft" activeCell="R42" sqref="R42"/>
      <selection pane="bottomRight"/>
    </sheetView>
  </sheetViews>
  <sheetFormatPr defaultRowHeight="14.4" x14ac:dyDescent="0.3"/>
  <cols>
    <col min="1" max="1" width="1.6640625" customWidth="1"/>
  </cols>
  <sheetData>
    <row r="1" spans="2:2" s="1" customFormat="1" ht="12" customHeight="1" x14ac:dyDescent="0.3"/>
    <row r="2" spans="2:2" s="9" customFormat="1" ht="33.75" customHeight="1" x14ac:dyDescent="0.3">
      <c r="B2" s="40" t="s">
        <v>979</v>
      </c>
    </row>
    <row r="3" spans="2:2" s="9" customFormat="1" ht="22.5" customHeight="1" x14ac:dyDescent="0.3">
      <c r="B3" s="241" t="s">
        <v>52</v>
      </c>
    </row>
    <row r="4" spans="2:2" s="1" customFormat="1" ht="10.199999999999999" customHeight="1" x14ac:dyDescent="0.3"/>
    <row r="5" spans="2:2" x14ac:dyDescent="0.3">
      <c r="B5" s="346"/>
    </row>
  </sheetData>
  <sheetProtection algorithmName="SHA-512" hashValue="zIo6dgG6KGBU0y2DFIO8mEIDVHP34WlaggOM3p67n+z2PbqGPbHm+wdWXftmFc57orjgXI0hBQ2OzpWgBX9Uyw==" saltValue="RGhaqenw9mOE5FW+LsiihQ==" spinCount="100000" sheet="1" objects="1" scenarios="1"/>
  <hyperlinks>
    <hyperlink ref="B3" location="CONTENTS!Print_Area" display="Back to Contents" xr:uid="{5047AC24-015B-4ABD-8198-5A27C109CC28}"/>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172C64-FF0B-4A69-BE3B-1B8BF5B9D407}">
  <sheetPr>
    <tabColor theme="2"/>
  </sheetPr>
  <dimension ref="B1:B5"/>
  <sheetViews>
    <sheetView showGridLines="0" workbookViewId="0">
      <pane xSplit="1" ySplit="3" topLeftCell="B4" activePane="bottomRight" state="frozen"/>
      <selection pane="topRight" activeCell="R42" sqref="R42"/>
      <selection pane="bottomLeft" activeCell="R42" sqref="R42"/>
      <selection pane="bottomRight"/>
    </sheetView>
  </sheetViews>
  <sheetFormatPr defaultRowHeight="14.4" x14ac:dyDescent="0.3"/>
  <cols>
    <col min="1" max="1" width="1.6640625" customWidth="1"/>
  </cols>
  <sheetData>
    <row r="1" spans="2:2" s="1" customFormat="1" ht="12" customHeight="1" x14ac:dyDescent="0.3"/>
    <row r="2" spans="2:2" s="9" customFormat="1" ht="33.75" customHeight="1" x14ac:dyDescent="0.3">
      <c r="B2" s="40" t="s">
        <v>980</v>
      </c>
    </row>
    <row r="3" spans="2:2" s="9" customFormat="1" ht="22.5" customHeight="1" x14ac:dyDescent="0.3">
      <c r="B3" s="241" t="s">
        <v>52</v>
      </c>
    </row>
    <row r="4" spans="2:2" s="1" customFormat="1" ht="10.199999999999999" customHeight="1" x14ac:dyDescent="0.3"/>
    <row r="5" spans="2:2" x14ac:dyDescent="0.3">
      <c r="B5" s="346"/>
    </row>
  </sheetData>
  <sheetProtection algorithmName="SHA-512" hashValue="5Tv6r4dScb/r56lQq4Fon1l4QqaQ0yBb/L4MqiKtjMNI/m5H4l33OrR70gL/C6RQOxgp5lVHis1luAQ+Vw43yg==" saltValue="Ynv4IjO9QRdEcT37Bz6UnA==" spinCount="100000" sheet="1" objects="1" scenarios="1"/>
  <hyperlinks>
    <hyperlink ref="B3" location="CONTENTS!Print_Area" display="Back to Contents" xr:uid="{8AC4D56F-C7BE-4E40-A956-554D2E215DC3}"/>
  </hyperlink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ec579f4a-479a-46e7-8b36-0681af3df21c">
      <Terms xmlns="http://schemas.microsoft.com/office/infopath/2007/PartnerControls"/>
    </lcf76f155ced4ddcb4097134ff3c332f>
    <TaxCatchAll xmlns="06e01b87-de2c-4788-9be5-3a4425301ddd" xsi:nil="true"/>
    <SharedWithUsers xmlns="06e01b87-de2c-4788-9be5-3a4425301ddd">
      <UserInfo>
        <DisplayName>Campbell Carlisle</DisplayName>
        <AccountId>402</AccountId>
        <AccountType/>
      </UserInfo>
      <UserInfo>
        <DisplayName>Ann-Marie Quinn</DisplayName>
        <AccountId>15</AccountId>
        <AccountType/>
      </UserInfo>
    </SharedWithUser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601B3C9C5DDCEF47A545DBF68544F0B3" ma:contentTypeVersion="16" ma:contentTypeDescription="Create a new document." ma:contentTypeScope="" ma:versionID="ff80996a38e03cd4223d87dc3275fd5d">
  <xsd:schema xmlns:xsd="http://www.w3.org/2001/XMLSchema" xmlns:xs="http://www.w3.org/2001/XMLSchema" xmlns:p="http://schemas.microsoft.com/office/2006/metadata/properties" xmlns:ns2="ec579f4a-479a-46e7-8b36-0681af3df21c" xmlns:ns3="06e01b87-de2c-4788-9be5-3a4425301ddd" targetNamespace="http://schemas.microsoft.com/office/2006/metadata/properties" ma:root="true" ma:fieldsID="bbbaf9bfa1161ddf804177b51035f88c" ns2:_="" ns3:_="">
    <xsd:import namespace="ec579f4a-479a-46e7-8b36-0681af3df21c"/>
    <xsd:import namespace="06e01b87-de2c-4788-9be5-3a4425301ddd"/>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GenerationTime" minOccurs="0"/>
                <xsd:element ref="ns2:MediaServiceEventHashCode" minOccurs="0"/>
                <xsd:element ref="ns2:MediaLengthInSeconds" minOccurs="0"/>
                <xsd:element ref="ns2:MediaServiceOCR" minOccurs="0"/>
                <xsd:element ref="ns2:MediaServiceObjectDetectorVersions" minOccurs="0"/>
                <xsd:element ref="ns2:MediaServiceLocation" minOccurs="0"/>
                <xsd:element ref="ns2:MediaServiceSearchPropertie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c579f4a-479a-46e7-8b36-0681af3df21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2b4a0c63-b107-443f-81ac-4a77d015a5bc"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MediaServiceOCR" ma:index="19" nillable="true" ma:displayName="Extracted Text" ma:internalName="MediaServiceOCR" ma:readOnly="true">
      <xsd:simpleType>
        <xsd:restriction base="dms:Note">
          <xsd:maxLength value="255"/>
        </xsd:restriction>
      </xsd:simpleType>
    </xsd:element>
    <xsd:element name="MediaServiceObjectDetectorVersions" ma:index="20" nillable="true" ma:displayName="MediaServiceObjectDetectorVersions" ma:hidden="true" ma:indexed="true" ma:internalName="MediaServiceObjectDetectorVersions" ma:readOnly="true">
      <xsd:simpleType>
        <xsd:restriction base="dms:Text"/>
      </xsd:simpleType>
    </xsd:element>
    <xsd:element name="MediaServiceLocation" ma:index="21" nillable="true" ma:displayName="Location" ma:indexed="true" ma:internalName="MediaServiceLocation"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ServiceBillingMetadata" ma:index="2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6e01b87-de2c-4788-9be5-3a4425301ddd"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14" nillable="true" ma:displayName="Taxonomy Catch All Column" ma:hidden="true" ma:list="{ea5c4471-cd1c-494f-ba50-7cd8d01eded8}" ma:internalName="TaxCatchAll" ma:showField="CatchAllData" ma:web="06e01b87-de2c-4788-9be5-3a4425301dd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ADED1FCF-B10E-490B-88A7-F956958DE75C}">
  <ds:schemaRefs>
    <ds:schemaRef ds:uri="http://schemas.microsoft.com/sharepoint/v3/contenttype/forms"/>
  </ds:schemaRefs>
</ds:datastoreItem>
</file>

<file path=customXml/itemProps2.xml><?xml version="1.0" encoding="utf-8"?>
<ds:datastoreItem xmlns:ds="http://schemas.openxmlformats.org/officeDocument/2006/customXml" ds:itemID="{A27E3327-9BB0-4BB1-9494-1D1BC8161B01}">
  <ds:schemaRefs>
    <ds:schemaRef ds:uri="http://schemas.microsoft.com/office/2006/metadata/properties"/>
    <ds:schemaRef ds:uri="http://schemas.microsoft.com/office/infopath/2007/PartnerControls"/>
    <ds:schemaRef ds:uri="ec579f4a-479a-46e7-8b36-0681af3df21c"/>
    <ds:schemaRef ds:uri="06e01b87-de2c-4788-9be5-3a4425301ddd"/>
  </ds:schemaRefs>
</ds:datastoreItem>
</file>

<file path=customXml/itemProps3.xml><?xml version="1.0" encoding="utf-8"?>
<ds:datastoreItem xmlns:ds="http://schemas.openxmlformats.org/officeDocument/2006/customXml" ds:itemID="{D5BAC736-E384-4073-BDDE-F31F8BABD35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ec579f4a-479a-46e7-8b36-0681af3df21c"/>
    <ds:schemaRef ds:uri="06e01b87-de2c-4788-9be5-3a4425301dd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18</vt:i4>
      </vt:variant>
      <vt:variant>
        <vt:lpstr>Named Ranges</vt:lpstr>
      </vt:variant>
      <vt:variant>
        <vt:i4>8</vt:i4>
      </vt:variant>
    </vt:vector>
  </HeadingPairs>
  <TitlesOfParts>
    <vt:vector size="26" baseType="lpstr">
      <vt:lpstr>COVER</vt:lpstr>
      <vt:lpstr>ABOUT</vt:lpstr>
      <vt:lpstr>CONTENTS</vt:lpstr>
      <vt:lpstr>1. Operational</vt:lpstr>
      <vt:lpstr>2. Environmental</vt:lpstr>
      <vt:lpstr>3. Governance</vt:lpstr>
      <vt:lpstr>4. Employment and Training</vt:lpstr>
      <vt:lpstr>5. Safety</vt:lpstr>
      <vt:lpstr>6. Communities and Human Rights</vt:lpstr>
      <vt:lpstr>7. Supply Chain</vt:lpstr>
      <vt:lpstr>8. GRI Index</vt:lpstr>
      <vt:lpstr>9. Key Corporate Policies Plans</vt:lpstr>
      <vt:lpstr>Basis of Preparations AGN</vt:lpstr>
      <vt:lpstr>Basis of Preparations DBP</vt:lpstr>
      <vt:lpstr>Basis of Preparations MGN</vt:lpstr>
      <vt:lpstr>Assurance Statement DBP</vt:lpstr>
      <vt:lpstr>Assurance Statement AGN</vt:lpstr>
      <vt:lpstr>Assurance Statement MGN</vt:lpstr>
      <vt:lpstr>'1. Operational'!Print_Area</vt:lpstr>
      <vt:lpstr>'2. Environmental'!Print_Area</vt:lpstr>
      <vt:lpstr>'3. Governance'!Print_Area</vt:lpstr>
      <vt:lpstr>'5. Safety'!Print_Area</vt:lpstr>
      <vt:lpstr>'6. Communities and Human Rights'!Print_Area</vt:lpstr>
      <vt:lpstr>'7. Supply Chain'!Print_Area</vt:lpstr>
      <vt:lpstr>ABOUT!Print_Area</vt:lpstr>
      <vt:lpstr>CONTENTS!Print_Area</vt:lpstr>
    </vt:vector>
  </TitlesOfParts>
  <Manager/>
  <Company>KPMG</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Kerkvliet, Tanya</dc:creator>
  <cp:keywords/>
  <dc:description/>
  <cp:lastModifiedBy>Campbell Carlisle</cp:lastModifiedBy>
  <cp:revision/>
  <dcterms:created xsi:type="dcterms:W3CDTF">2021-03-04T09:21:46Z</dcterms:created>
  <dcterms:modified xsi:type="dcterms:W3CDTF">2026-04-09T04:08:22Z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0x010100601B3C9C5DDCEF47A545DBF68544F0B3</vt:lpwstr>
  </property>
  <property fmtid="{D5CDD505-2E9C-101B-9397-08002B2CF9AE}" pid="3" name="MediaServiceImageTags">
    <vt:lpwstr/>
  </property>
  <property fmtid="{D5CDD505-2E9C-101B-9397-08002B2CF9AE}" pid="4" name="SV_QUERY_LIST_4F35BF76-6C0D-4D9B-82B2-816C12CF3733">
    <vt:lpwstr>empty_477D106A-C0D6-4607-AEBD-E2C9D60EA279</vt:lpwstr>
  </property>
  <property fmtid="{D5CDD505-2E9C-101B-9397-08002B2CF9AE}" pid="5" name="SV_HIDDEN_GRID_QUERY_LIST_4F35BF76-6C0D-4D9B-82B2-816C12CF3733">
    <vt:lpwstr>empty_477D106A-C0D6-4607-AEBD-E2C9D60EA279</vt:lpwstr>
  </property>
</Properties>
</file>