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tiff" ContentType="image/tiff"/>
  <Default Extension="vml" ContentType="application/vnd.openxmlformats-officedocument.vmlDrawing"/>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825"/>
  <workbookPr codeName="ThisWorkbook"/>
  <mc:AlternateContent xmlns:mc="http://schemas.openxmlformats.org/markup-compatibility/2006">
    <mc:Choice Requires="x15">
      <x15ac:absPath xmlns:x15ac="http://schemas.microsoft.com/office/spreadsheetml/2010/11/ac" url="https://agig365.sharepoint.com/sites/SandS/Shared Documents/Sustainability/2025 Reporting Suite/ESG/"/>
    </mc:Choice>
  </mc:AlternateContent>
  <xr:revisionPtr revIDLastSave="0" documentId="8_{1E2B3C5A-5FF1-453C-818E-5019278BEB89}" xr6:coauthVersionLast="47" xr6:coauthVersionMax="47" xr10:uidLastSave="{00000000-0000-0000-0000-000000000000}"/>
  <bookViews>
    <workbookView xWindow="19110" yWindow="0" windowWidth="25780" windowHeight="20970" tabRatio="870" firstSheet="10" activeTab="5" xr2:uid="{1526671F-C8AE-4472-B594-67D0B1E9B8FA}"/>
  </bookViews>
  <sheets>
    <sheet name="COVER" sheetId="60" r:id="rId1"/>
    <sheet name="ABOUT" sheetId="48" r:id="rId2"/>
    <sheet name="CONTENTS" sheetId="63" r:id="rId3"/>
    <sheet name="1. Operational" sheetId="73" r:id="rId4"/>
    <sheet name="2. Environmental" sheetId="72" r:id="rId5"/>
    <sheet name="3. Governance" sheetId="74" r:id="rId6"/>
    <sheet name="4. Employment and Training" sheetId="80" r:id="rId7"/>
    <sheet name="5. Safety" sheetId="68" r:id="rId8"/>
    <sheet name="6. Communities and Human Rights" sheetId="70" r:id="rId9"/>
    <sheet name="7. Supply Chain" sheetId="69" r:id="rId10"/>
    <sheet name="8. GRI Index" sheetId="9" r:id="rId11"/>
    <sheet name="9. Key Corporate Policies Plans" sheetId="59" r:id="rId12"/>
    <sheet name="Basis of Preparations AGN" sheetId="58" r:id="rId13"/>
    <sheet name="Basis of Preparations DBP" sheetId="79" r:id="rId14"/>
    <sheet name="Basis of Preparations MGN" sheetId="78" r:id="rId15"/>
    <sheet name="Assurance Statement DBP" sheetId="81" r:id="rId16"/>
    <sheet name="Assurance Statement AGN" sheetId="54" r:id="rId17"/>
    <sheet name="Assurance Statement MGN" sheetId="83" r:id="rId18"/>
  </sheets>
  <definedNames>
    <definedName name="OK" localSheetId="3" hidden="1">{"analyst",#N/A,FALSE,"Result";"Index",#N/A,FALSE,"Index";"asx1",#N/A,FALSE,"ASX1";"asx2",#N/A,FALSE,"ASX2";"Review",#N/A,FALSE,"Review";"Analyst",#N/A,FALSE,"Analyst"}</definedName>
    <definedName name="OK" localSheetId="4" hidden="1">{"analyst",#N/A,FALSE,"Result";"Index",#N/A,FALSE,"Index";"asx1",#N/A,FALSE,"ASX1";"asx2",#N/A,FALSE,"ASX2";"Review",#N/A,FALSE,"Review";"Analyst",#N/A,FALSE,"Analyst"}</definedName>
    <definedName name="OK" localSheetId="5" hidden="1">{"analyst",#N/A,FALSE,"Result";"Index",#N/A,FALSE,"Index";"asx1",#N/A,FALSE,"ASX1";"asx2",#N/A,FALSE,"ASX2";"Review",#N/A,FALSE,"Review";"Analyst",#N/A,FALSE,"Analyst"}</definedName>
    <definedName name="OK" localSheetId="6" hidden="1">{"analyst",#N/A,FALSE,"Result";"Index",#N/A,FALSE,"Index";"asx1",#N/A,FALSE,"ASX1";"asx2",#N/A,FALSE,"ASX2";"Review",#N/A,FALSE,"Review";"Analyst",#N/A,FALSE,"Analyst"}</definedName>
    <definedName name="OK" localSheetId="7" hidden="1">{"analyst",#N/A,FALSE,"Result";"Index",#N/A,FALSE,"Index";"asx1",#N/A,FALSE,"ASX1";"asx2",#N/A,FALSE,"ASX2";"Review",#N/A,FALSE,"Review";"Analyst",#N/A,FALSE,"Analyst"}</definedName>
    <definedName name="OK" localSheetId="8" hidden="1">{"analyst",#N/A,FALSE,"Result";"Index",#N/A,FALSE,"Index";"asx1",#N/A,FALSE,"ASX1";"asx2",#N/A,FALSE,"ASX2";"Review",#N/A,FALSE,"Review";"Analyst",#N/A,FALSE,"Analyst"}</definedName>
    <definedName name="OK" localSheetId="9" hidden="1">{"analyst",#N/A,FALSE,"Result";"Index",#N/A,FALSE,"Index";"asx1",#N/A,FALSE,"ASX1";"asx2",#N/A,FALSE,"ASX2";"Review",#N/A,FALSE,"Review";"Analyst",#N/A,FALSE,"Analyst"}</definedName>
    <definedName name="OK" localSheetId="10" hidden="1">{"analyst",#N/A,FALSE,"Result";"Index",#N/A,FALSE,"Index";"asx1",#N/A,FALSE,"ASX1";"asx2",#N/A,FALSE,"ASX2";"Review",#N/A,FALSE,"Review";"Analyst",#N/A,FALSE,"Analyst"}</definedName>
    <definedName name="OK" localSheetId="1" hidden="1">{"analyst",#N/A,FALSE,"Result";"Index",#N/A,FALSE,"Index";"asx1",#N/A,FALSE,"ASX1";"asx2",#N/A,FALSE,"ASX2";"Review",#N/A,FALSE,"Review";"Analyst",#N/A,FALSE,"Analyst"}</definedName>
    <definedName name="OK" localSheetId="2" hidden="1">{"analyst",#N/A,FALSE,"Result";"Index",#N/A,FALSE,"Index";"asx1",#N/A,FALSE,"ASX1";"asx2",#N/A,FALSE,"ASX2";"Review",#N/A,FALSE,"Review";"Analyst",#N/A,FALSE,"Analyst"}</definedName>
    <definedName name="OK" hidden="1">{"analyst",#N/A,FALSE,"Result";"Index",#N/A,FALSE,"Index";"asx1",#N/A,FALSE,"ASX1";"asx2",#N/A,FALSE,"ASX2";"Review",#N/A,FALSE,"Review";"Analyst",#N/A,FALSE,"Analyst"}</definedName>
    <definedName name="OK_1" localSheetId="3" hidden="1">{"analyst",#N/A,FALSE,"Result";"Index",#N/A,FALSE,"Index";"asx1",#N/A,FALSE,"ASX1";"asx2",#N/A,FALSE,"ASX2";"Review",#N/A,FALSE,"Review";"Analyst",#N/A,FALSE,"Analyst"}</definedName>
    <definedName name="OK_1" localSheetId="4" hidden="1">{"analyst",#N/A,FALSE,"Result";"Index",#N/A,FALSE,"Index";"asx1",#N/A,FALSE,"ASX1";"asx2",#N/A,FALSE,"ASX2";"Review",#N/A,FALSE,"Review";"Analyst",#N/A,FALSE,"Analyst"}</definedName>
    <definedName name="OK_1" localSheetId="5" hidden="1">{"analyst",#N/A,FALSE,"Result";"Index",#N/A,FALSE,"Index";"asx1",#N/A,FALSE,"ASX1";"asx2",#N/A,FALSE,"ASX2";"Review",#N/A,FALSE,"Review";"Analyst",#N/A,FALSE,"Analyst"}</definedName>
    <definedName name="OK_1" localSheetId="6" hidden="1">{"analyst",#N/A,FALSE,"Result";"Index",#N/A,FALSE,"Index";"asx1",#N/A,FALSE,"ASX1";"asx2",#N/A,FALSE,"ASX2";"Review",#N/A,FALSE,"Review";"Analyst",#N/A,FALSE,"Analyst"}</definedName>
    <definedName name="OK_1" localSheetId="7" hidden="1">{"analyst",#N/A,FALSE,"Result";"Index",#N/A,FALSE,"Index";"asx1",#N/A,FALSE,"ASX1";"asx2",#N/A,FALSE,"ASX2";"Review",#N/A,FALSE,"Review";"Analyst",#N/A,FALSE,"Analyst"}</definedName>
    <definedName name="OK_1" localSheetId="8" hidden="1">{"analyst",#N/A,FALSE,"Result";"Index",#N/A,FALSE,"Index";"asx1",#N/A,FALSE,"ASX1";"asx2",#N/A,FALSE,"ASX2";"Review",#N/A,FALSE,"Review";"Analyst",#N/A,FALSE,"Analyst"}</definedName>
    <definedName name="OK_1" localSheetId="9" hidden="1">{"analyst",#N/A,FALSE,"Result";"Index",#N/A,FALSE,"Index";"asx1",#N/A,FALSE,"ASX1";"asx2",#N/A,FALSE,"ASX2";"Review",#N/A,FALSE,"Review";"Analyst",#N/A,FALSE,"Analyst"}</definedName>
    <definedName name="OK_1" localSheetId="10" hidden="1">{"analyst",#N/A,FALSE,"Result";"Index",#N/A,FALSE,"Index";"asx1",#N/A,FALSE,"ASX1";"asx2",#N/A,FALSE,"ASX2";"Review",#N/A,FALSE,"Review";"Analyst",#N/A,FALSE,"Analyst"}</definedName>
    <definedName name="OK_1" localSheetId="1" hidden="1">{"analyst",#N/A,FALSE,"Result";"Index",#N/A,FALSE,"Index";"asx1",#N/A,FALSE,"ASX1";"asx2",#N/A,FALSE,"ASX2";"Review",#N/A,FALSE,"Review";"Analyst",#N/A,FALSE,"Analyst"}</definedName>
    <definedName name="OK_1" localSheetId="2" hidden="1">{"analyst",#N/A,FALSE,"Result";"Index",#N/A,FALSE,"Index";"asx1",#N/A,FALSE,"ASX1";"asx2",#N/A,FALSE,"ASX2";"Review",#N/A,FALSE,"Review";"Analyst",#N/A,FALSE,"Analyst"}</definedName>
    <definedName name="OK_1" hidden="1">{"analyst",#N/A,FALSE,"Result";"Index",#N/A,FALSE,"Index";"asx1",#N/A,FALSE,"ASX1";"asx2",#N/A,FALSE,"ASX2";"Review",#N/A,FALSE,"Review";"Analyst",#N/A,FALSE,"Analyst"}</definedName>
    <definedName name="_xlnm.Print_Area" localSheetId="3">'1. Operational'!$A$1:$K$126</definedName>
    <definedName name="_xlnm.Print_Area" localSheetId="4">'2. Environmental'!$A$1:$A$4</definedName>
    <definedName name="_xlnm.Print_Area" localSheetId="5">'3. Governance'!$A$1:$A$4</definedName>
    <definedName name="_xlnm.Print_Area" localSheetId="7">'5. Safety'!$A$1:$A$4</definedName>
    <definedName name="_xlnm.Print_Area" localSheetId="8">'6. Communities and Human Rights'!$A$1:$A$4</definedName>
    <definedName name="_xlnm.Print_Area" localSheetId="9">'7. Supply Chain'!$A$1:$A$4</definedName>
    <definedName name="_xlnm.Print_Area" localSheetId="1">ABOUT!$A$1:$A$36</definedName>
    <definedName name="_xlnm.Print_Area" localSheetId="2">CONTENTS!$A$1:$A$3</definedName>
    <definedName name="U" hidden="1">{"ResultsSummaryNew",#N/A,FALSE,"ASX QTR";"Index",#N/A,FALSE,"ASX Ind";"ASXNew",#N/A,FALSE,"ASX QTR"}</definedName>
    <definedName name="vsdf" localSheetId="3" hidden="1">{"ResultsSummaryNew",#N/A,FALSE,"ASX QTR";"Index",#N/A,FALSE,"ASX Ind";"ASXNew",#N/A,FALSE,"ASX QTR"}</definedName>
    <definedName name="vsdf" localSheetId="4" hidden="1">{"ResultsSummaryNew",#N/A,FALSE,"ASX QTR";"Index",#N/A,FALSE,"ASX Ind";"ASXNew",#N/A,FALSE,"ASX QTR"}</definedName>
    <definedName name="vsdf" localSheetId="5" hidden="1">{"ResultsSummaryNew",#N/A,FALSE,"ASX QTR";"Index",#N/A,FALSE,"ASX Ind";"ASXNew",#N/A,FALSE,"ASX QTR"}</definedName>
    <definedName name="vsdf" localSheetId="6" hidden="1">{"ResultsSummaryNew",#N/A,FALSE,"ASX QTR";"Index",#N/A,FALSE,"ASX Ind";"ASXNew",#N/A,FALSE,"ASX QTR"}</definedName>
    <definedName name="vsdf" localSheetId="7" hidden="1">{"ResultsSummaryNew",#N/A,FALSE,"ASX QTR";"Index",#N/A,FALSE,"ASX Ind";"ASXNew",#N/A,FALSE,"ASX QTR"}</definedName>
    <definedName name="vsdf" localSheetId="8" hidden="1">{"ResultsSummaryNew",#N/A,FALSE,"ASX QTR";"Index",#N/A,FALSE,"ASX Ind";"ASXNew",#N/A,FALSE,"ASX QTR"}</definedName>
    <definedName name="vsdf" localSheetId="9" hidden="1">{"ResultsSummaryNew",#N/A,FALSE,"ASX QTR";"Index",#N/A,FALSE,"ASX Ind";"ASXNew",#N/A,FALSE,"ASX QTR"}</definedName>
    <definedName name="vsdf" localSheetId="10" hidden="1">{"ResultsSummaryNew",#N/A,FALSE,"ASX QTR";"Index",#N/A,FALSE,"ASX Ind";"ASXNew",#N/A,FALSE,"ASX QTR"}</definedName>
    <definedName name="vsdf" localSheetId="1" hidden="1">{"ResultsSummaryNew",#N/A,FALSE,"ASX QTR";"Index",#N/A,FALSE,"ASX Ind";"ASXNew",#N/A,FALSE,"ASX QTR"}</definedName>
    <definedName name="vsdf" localSheetId="2" hidden="1">{"ResultsSummaryNew",#N/A,FALSE,"ASX QTR";"Index",#N/A,FALSE,"ASX Ind";"ASXNew",#N/A,FALSE,"ASX QTR"}</definedName>
    <definedName name="vsdf" hidden="1">{"ResultsSummaryNew",#N/A,FALSE,"ASX QTR";"Index",#N/A,FALSE,"ASX Ind";"ASXNew",#N/A,FALSE,"ASX QTR"}</definedName>
    <definedName name="vsdf_1" localSheetId="3" hidden="1">{"ResultsSummaryNew",#N/A,FALSE,"ASX QTR";"Index",#N/A,FALSE,"ASX Ind";"ASXNew",#N/A,FALSE,"ASX QTR"}</definedName>
    <definedName name="vsdf_1" localSheetId="4" hidden="1">{"ResultsSummaryNew",#N/A,FALSE,"ASX QTR";"Index",#N/A,FALSE,"ASX Ind";"ASXNew",#N/A,FALSE,"ASX QTR"}</definedName>
    <definedName name="vsdf_1" localSheetId="5" hidden="1">{"ResultsSummaryNew",#N/A,FALSE,"ASX QTR";"Index",#N/A,FALSE,"ASX Ind";"ASXNew",#N/A,FALSE,"ASX QTR"}</definedName>
    <definedName name="vsdf_1" localSheetId="6" hidden="1">{"ResultsSummaryNew",#N/A,FALSE,"ASX QTR";"Index",#N/A,FALSE,"ASX Ind";"ASXNew",#N/A,FALSE,"ASX QTR"}</definedName>
    <definedName name="vsdf_1" localSheetId="7" hidden="1">{"ResultsSummaryNew",#N/A,FALSE,"ASX QTR";"Index",#N/A,FALSE,"ASX Ind";"ASXNew",#N/A,FALSE,"ASX QTR"}</definedName>
    <definedName name="vsdf_1" localSheetId="8" hidden="1">{"ResultsSummaryNew",#N/A,FALSE,"ASX QTR";"Index",#N/A,FALSE,"ASX Ind";"ASXNew",#N/A,FALSE,"ASX QTR"}</definedName>
    <definedName name="vsdf_1" localSheetId="9" hidden="1">{"ResultsSummaryNew",#N/A,FALSE,"ASX QTR";"Index",#N/A,FALSE,"ASX Ind";"ASXNew",#N/A,FALSE,"ASX QTR"}</definedName>
    <definedName name="vsdf_1" localSheetId="10" hidden="1">{"ResultsSummaryNew",#N/A,FALSE,"ASX QTR";"Index",#N/A,FALSE,"ASX Ind";"ASXNew",#N/A,FALSE,"ASX QTR"}</definedName>
    <definedName name="vsdf_1" localSheetId="1" hidden="1">{"ResultsSummaryNew",#N/A,FALSE,"ASX QTR";"Index",#N/A,FALSE,"ASX Ind";"ASXNew",#N/A,FALSE,"ASX QTR"}</definedName>
    <definedName name="vsdf_1" localSheetId="2" hidden="1">{"ResultsSummaryNew",#N/A,FALSE,"ASX QTR";"Index",#N/A,FALSE,"ASX Ind";"ASXNew",#N/A,FALSE,"ASX QTR"}</definedName>
    <definedName name="vsdf_1" hidden="1">{"ResultsSummaryNew",#N/A,FALSE,"ASX QTR";"Index",#N/A,FALSE,"ASX Ind";"ASXNew",#N/A,FALSE,"ASX QTR"}</definedName>
    <definedName name="wrn.aaPressRelease." localSheetId="3" hidden="1">{"ResultsSummaryNew",#N/A,FALSE,"ASX QTR";"Index",#N/A,FALSE,"ASX Ind";"ASXNew",#N/A,FALSE,"ASX QTR"}</definedName>
    <definedName name="wrn.aaPressRelease." localSheetId="4" hidden="1">{"ResultsSummaryNew",#N/A,FALSE,"ASX QTR";"Index",#N/A,FALSE,"ASX Ind";"ASXNew",#N/A,FALSE,"ASX QTR"}</definedName>
    <definedName name="wrn.aaPressRelease." localSheetId="5" hidden="1">{"ResultsSummaryNew",#N/A,FALSE,"ASX QTR";"Index",#N/A,FALSE,"ASX Ind";"ASXNew",#N/A,FALSE,"ASX QTR"}</definedName>
    <definedName name="wrn.aaPressRelease." localSheetId="6" hidden="1">{"ResultsSummaryNew",#N/A,FALSE,"ASX QTR";"Index",#N/A,FALSE,"ASX Ind";"ASXNew",#N/A,FALSE,"ASX QTR"}</definedName>
    <definedName name="wrn.aaPressRelease." localSheetId="7" hidden="1">{"ResultsSummaryNew",#N/A,FALSE,"ASX QTR";"Index",#N/A,FALSE,"ASX Ind";"ASXNew",#N/A,FALSE,"ASX QTR"}</definedName>
    <definedName name="wrn.aaPressRelease." localSheetId="8" hidden="1">{"ResultsSummaryNew",#N/A,FALSE,"ASX QTR";"Index",#N/A,FALSE,"ASX Ind";"ASXNew",#N/A,FALSE,"ASX QTR"}</definedName>
    <definedName name="wrn.aaPressRelease." localSheetId="9" hidden="1">{"ResultsSummaryNew",#N/A,FALSE,"ASX QTR";"Index",#N/A,FALSE,"ASX Ind";"ASXNew",#N/A,FALSE,"ASX QTR"}</definedName>
    <definedName name="wrn.aaPressRelease." localSheetId="10" hidden="1">{"ResultsSummaryNew",#N/A,FALSE,"ASX QTR";"Index",#N/A,FALSE,"ASX Ind";"ASXNew",#N/A,FALSE,"ASX QTR"}</definedName>
    <definedName name="wrn.aaPressRelease." localSheetId="1" hidden="1">{"ResultsSummaryNew",#N/A,FALSE,"ASX QTR";"Index",#N/A,FALSE,"ASX Ind";"ASXNew",#N/A,FALSE,"ASX QTR"}</definedName>
    <definedName name="wrn.aaPressRelease." localSheetId="2" hidden="1">{"ResultsSummaryNew",#N/A,FALSE,"ASX QTR";"Index",#N/A,FALSE,"ASX Ind";"ASXNew",#N/A,FALSE,"ASX QTR"}</definedName>
    <definedName name="wrn.aaPressRelease." hidden="1">{"ResultsSummaryNew",#N/A,FALSE,"ASX QTR";"Index",#N/A,FALSE,"ASX Ind";"ASXNew",#N/A,FALSE,"ASX QTR"}</definedName>
    <definedName name="wrn.aaPressRelease._1" localSheetId="3" hidden="1">{"ResultsSummaryNew",#N/A,FALSE,"ASX QTR";"Index",#N/A,FALSE,"ASX Ind";"ASXNew",#N/A,FALSE,"ASX QTR"}</definedName>
    <definedName name="wrn.aaPressRelease._1" localSheetId="4" hidden="1">{"ResultsSummaryNew",#N/A,FALSE,"ASX QTR";"Index",#N/A,FALSE,"ASX Ind";"ASXNew",#N/A,FALSE,"ASX QTR"}</definedName>
    <definedName name="wrn.aaPressRelease._1" localSheetId="5" hidden="1">{"ResultsSummaryNew",#N/A,FALSE,"ASX QTR";"Index",#N/A,FALSE,"ASX Ind";"ASXNew",#N/A,FALSE,"ASX QTR"}</definedName>
    <definedName name="wrn.aaPressRelease._1" localSheetId="6" hidden="1">{"ResultsSummaryNew",#N/A,FALSE,"ASX QTR";"Index",#N/A,FALSE,"ASX Ind";"ASXNew",#N/A,FALSE,"ASX QTR"}</definedName>
    <definedName name="wrn.aaPressRelease._1" localSheetId="7" hidden="1">{"ResultsSummaryNew",#N/A,FALSE,"ASX QTR";"Index",#N/A,FALSE,"ASX Ind";"ASXNew",#N/A,FALSE,"ASX QTR"}</definedName>
    <definedName name="wrn.aaPressRelease._1" localSheetId="8" hidden="1">{"ResultsSummaryNew",#N/A,FALSE,"ASX QTR";"Index",#N/A,FALSE,"ASX Ind";"ASXNew",#N/A,FALSE,"ASX QTR"}</definedName>
    <definedName name="wrn.aaPressRelease._1" localSheetId="9" hidden="1">{"ResultsSummaryNew",#N/A,FALSE,"ASX QTR";"Index",#N/A,FALSE,"ASX Ind";"ASXNew",#N/A,FALSE,"ASX QTR"}</definedName>
    <definedName name="wrn.aaPressRelease._1" localSheetId="10" hidden="1">{"ResultsSummaryNew",#N/A,FALSE,"ASX QTR";"Index",#N/A,FALSE,"ASX Ind";"ASXNew",#N/A,FALSE,"ASX QTR"}</definedName>
    <definedName name="wrn.aaPressRelease._1" localSheetId="1" hidden="1">{"ResultsSummaryNew",#N/A,FALSE,"ASX QTR";"Index",#N/A,FALSE,"ASX Ind";"ASXNew",#N/A,FALSE,"ASX QTR"}</definedName>
    <definedName name="wrn.aaPressRelease._1" localSheetId="2" hidden="1">{"ResultsSummaryNew",#N/A,FALSE,"ASX QTR";"Index",#N/A,FALSE,"ASX Ind";"ASXNew",#N/A,FALSE,"ASX QTR"}</definedName>
    <definedName name="wrn.aaPressRelease._1" hidden="1">{"ResultsSummaryNew",#N/A,FALSE,"ASX QTR";"Index",#N/A,FALSE,"ASX Ind";"ASXNew",#N/A,FALSE,"ASX QTR"}</definedName>
    <definedName name="wrn.Accounts." localSheetId="3" hidden="1">{"BSPLCF",#N/A,FALSE,"BS, PL, Cash flow";"BSPLCF_CONTD",#N/A,FALSE,"BS,PL,CF_contd"}</definedName>
    <definedName name="wrn.Accounts." localSheetId="4" hidden="1">{"BSPLCF",#N/A,FALSE,"BS, PL, Cash flow";"BSPLCF_CONTD",#N/A,FALSE,"BS,PL,CF_contd"}</definedName>
    <definedName name="wrn.Accounts." localSheetId="5" hidden="1">{"BSPLCF",#N/A,FALSE,"BS, PL, Cash flow";"BSPLCF_CONTD",#N/A,FALSE,"BS,PL,CF_contd"}</definedName>
    <definedName name="wrn.Accounts." localSheetId="6" hidden="1">{"BSPLCF",#N/A,FALSE,"BS, PL, Cash flow";"BSPLCF_CONTD",#N/A,FALSE,"BS,PL,CF_contd"}</definedName>
    <definedName name="wrn.Accounts." localSheetId="7" hidden="1">{"BSPLCF",#N/A,FALSE,"BS, PL, Cash flow";"BSPLCF_CONTD",#N/A,FALSE,"BS,PL,CF_contd"}</definedName>
    <definedName name="wrn.Accounts." localSheetId="8" hidden="1">{"BSPLCF",#N/A,FALSE,"BS, PL, Cash flow";"BSPLCF_CONTD",#N/A,FALSE,"BS,PL,CF_contd"}</definedName>
    <definedName name="wrn.Accounts." localSheetId="9" hidden="1">{"BSPLCF",#N/A,FALSE,"BS, PL, Cash flow";"BSPLCF_CONTD",#N/A,FALSE,"BS,PL,CF_contd"}</definedName>
    <definedName name="wrn.Accounts." localSheetId="10" hidden="1">{"BSPLCF",#N/A,FALSE,"BS, PL, Cash flow";"BSPLCF_CONTD",#N/A,FALSE,"BS,PL,CF_contd"}</definedName>
    <definedName name="wrn.Accounts." localSheetId="1" hidden="1">{"BSPLCF",#N/A,FALSE,"BS, PL, Cash flow";"BSPLCF_CONTD",#N/A,FALSE,"BS,PL,CF_contd"}</definedName>
    <definedName name="wrn.Accounts." localSheetId="2" hidden="1">{"BSPLCF",#N/A,FALSE,"BS, PL, Cash flow";"BSPLCF_CONTD",#N/A,FALSE,"BS,PL,CF_contd"}</definedName>
    <definedName name="wrn.Accounts." hidden="1">{"BSPLCF",#N/A,FALSE,"BS, PL, Cash flow";"BSPLCF_CONTD",#N/A,FALSE,"BS,PL,CF_contd"}</definedName>
    <definedName name="wrn.Accounts._1" localSheetId="3" hidden="1">{"BSPLCF",#N/A,FALSE,"BS, PL, Cash flow";"BSPLCF_CONTD",#N/A,FALSE,"BS,PL,CF_contd"}</definedName>
    <definedName name="wrn.Accounts._1" localSheetId="4" hidden="1">{"BSPLCF",#N/A,FALSE,"BS, PL, Cash flow";"BSPLCF_CONTD",#N/A,FALSE,"BS,PL,CF_contd"}</definedName>
    <definedName name="wrn.Accounts._1" localSheetId="5" hidden="1">{"BSPLCF",#N/A,FALSE,"BS, PL, Cash flow";"BSPLCF_CONTD",#N/A,FALSE,"BS,PL,CF_contd"}</definedName>
    <definedName name="wrn.Accounts._1" localSheetId="6" hidden="1">{"BSPLCF",#N/A,FALSE,"BS, PL, Cash flow";"BSPLCF_CONTD",#N/A,FALSE,"BS,PL,CF_contd"}</definedName>
    <definedName name="wrn.Accounts._1" localSheetId="7" hidden="1">{"BSPLCF",#N/A,FALSE,"BS, PL, Cash flow";"BSPLCF_CONTD",#N/A,FALSE,"BS,PL,CF_contd"}</definedName>
    <definedName name="wrn.Accounts._1" localSheetId="8" hidden="1">{"BSPLCF",#N/A,FALSE,"BS, PL, Cash flow";"BSPLCF_CONTD",#N/A,FALSE,"BS,PL,CF_contd"}</definedName>
    <definedName name="wrn.Accounts._1" localSheetId="9" hidden="1">{"BSPLCF",#N/A,FALSE,"BS, PL, Cash flow";"BSPLCF_CONTD",#N/A,FALSE,"BS,PL,CF_contd"}</definedName>
    <definedName name="wrn.Accounts._1" localSheetId="10" hidden="1">{"BSPLCF",#N/A,FALSE,"BS, PL, Cash flow";"BSPLCF_CONTD",#N/A,FALSE,"BS,PL,CF_contd"}</definedName>
    <definedName name="wrn.Accounts._1" localSheetId="1" hidden="1">{"BSPLCF",#N/A,FALSE,"BS, PL, Cash flow";"BSPLCF_CONTD",#N/A,FALSE,"BS,PL,CF_contd"}</definedName>
    <definedName name="wrn.Accounts._1" localSheetId="2" hidden="1">{"BSPLCF",#N/A,FALSE,"BS, PL, Cash flow";"BSPLCF_CONTD",#N/A,FALSE,"BS,PL,CF_contd"}</definedName>
    <definedName name="wrn.Accounts._1" hidden="1">{"BSPLCF",#N/A,FALSE,"BS, PL, Cash flow";"BSPLCF_CONTD",#N/A,FALSE,"BS,PL,CF_contd"}</definedName>
    <definedName name="wrn.PressRelease." localSheetId="3" hidden="1">{"analyst",#N/A,FALSE,"Result";"Index",#N/A,FALSE,"Index";"asx1",#N/A,FALSE,"ASX1";"asx2",#N/A,FALSE,"ASX2";"Review",#N/A,FALSE,"Review";"Analyst",#N/A,FALSE,"Analyst"}</definedName>
    <definedName name="wrn.PressRelease." localSheetId="4" hidden="1">{"analyst",#N/A,FALSE,"Result";"Index",#N/A,FALSE,"Index";"asx1",#N/A,FALSE,"ASX1";"asx2",#N/A,FALSE,"ASX2";"Review",#N/A,FALSE,"Review";"Analyst",#N/A,FALSE,"Analyst"}</definedName>
    <definedName name="wrn.PressRelease." localSheetId="5" hidden="1">{"analyst",#N/A,FALSE,"Result";"Index",#N/A,FALSE,"Index";"asx1",#N/A,FALSE,"ASX1";"asx2",#N/A,FALSE,"ASX2";"Review",#N/A,FALSE,"Review";"Analyst",#N/A,FALSE,"Analyst"}</definedName>
    <definedName name="wrn.PressRelease." localSheetId="6" hidden="1">{"analyst",#N/A,FALSE,"Result";"Index",#N/A,FALSE,"Index";"asx1",#N/A,FALSE,"ASX1";"asx2",#N/A,FALSE,"ASX2";"Review",#N/A,FALSE,"Review";"Analyst",#N/A,FALSE,"Analyst"}</definedName>
    <definedName name="wrn.PressRelease." localSheetId="7" hidden="1">{"analyst",#N/A,FALSE,"Result";"Index",#N/A,FALSE,"Index";"asx1",#N/A,FALSE,"ASX1";"asx2",#N/A,FALSE,"ASX2";"Review",#N/A,FALSE,"Review";"Analyst",#N/A,FALSE,"Analyst"}</definedName>
    <definedName name="wrn.PressRelease." localSheetId="8" hidden="1">{"analyst",#N/A,FALSE,"Result";"Index",#N/A,FALSE,"Index";"asx1",#N/A,FALSE,"ASX1";"asx2",#N/A,FALSE,"ASX2";"Review",#N/A,FALSE,"Review";"Analyst",#N/A,FALSE,"Analyst"}</definedName>
    <definedName name="wrn.PressRelease." localSheetId="9" hidden="1">{"analyst",#N/A,FALSE,"Result";"Index",#N/A,FALSE,"Index";"asx1",#N/A,FALSE,"ASX1";"asx2",#N/A,FALSE,"ASX2";"Review",#N/A,FALSE,"Review";"Analyst",#N/A,FALSE,"Analyst"}</definedName>
    <definedName name="wrn.PressRelease." localSheetId="10" hidden="1">{"analyst",#N/A,FALSE,"Result";"Index",#N/A,FALSE,"Index";"asx1",#N/A,FALSE,"ASX1";"asx2",#N/A,FALSE,"ASX2";"Review",#N/A,FALSE,"Review";"Analyst",#N/A,FALSE,"Analyst"}</definedName>
    <definedName name="wrn.PressRelease." localSheetId="1" hidden="1">{"analyst",#N/A,FALSE,"Result";"Index",#N/A,FALSE,"Index";"asx1",#N/A,FALSE,"ASX1";"asx2",#N/A,FALSE,"ASX2";"Review",#N/A,FALSE,"Review";"Analyst",#N/A,FALSE,"Analyst"}</definedName>
    <definedName name="wrn.PressRelease." localSheetId="2" hidden="1">{"analyst",#N/A,FALSE,"Result";"Index",#N/A,FALSE,"Index";"asx1",#N/A,FALSE,"ASX1";"asx2",#N/A,FALSE,"ASX2";"Review",#N/A,FALSE,"Review";"Analyst",#N/A,FALSE,"Analyst"}</definedName>
    <definedName name="wrn.PressRelease." hidden="1">{"analyst",#N/A,FALSE,"Result";"Index",#N/A,FALSE,"Index";"asx1",#N/A,FALSE,"ASX1";"asx2",#N/A,FALSE,"ASX2";"Review",#N/A,FALSE,"Review";"Analyst",#N/A,FALSE,"Analyst"}</definedName>
    <definedName name="wrn.PressRelease._1" localSheetId="3" hidden="1">{"analyst",#N/A,FALSE,"Result";"Index",#N/A,FALSE,"Index";"asx1",#N/A,FALSE,"ASX1";"asx2",#N/A,FALSE,"ASX2";"Review",#N/A,FALSE,"Review";"Analyst",#N/A,FALSE,"Analyst"}</definedName>
    <definedName name="wrn.PressRelease._1" localSheetId="4" hidden="1">{"analyst",#N/A,FALSE,"Result";"Index",#N/A,FALSE,"Index";"asx1",#N/A,FALSE,"ASX1";"asx2",#N/A,FALSE,"ASX2";"Review",#N/A,FALSE,"Review";"Analyst",#N/A,FALSE,"Analyst"}</definedName>
    <definedName name="wrn.PressRelease._1" localSheetId="5" hidden="1">{"analyst",#N/A,FALSE,"Result";"Index",#N/A,FALSE,"Index";"asx1",#N/A,FALSE,"ASX1";"asx2",#N/A,FALSE,"ASX2";"Review",#N/A,FALSE,"Review";"Analyst",#N/A,FALSE,"Analyst"}</definedName>
    <definedName name="wrn.PressRelease._1" localSheetId="6" hidden="1">{"analyst",#N/A,FALSE,"Result";"Index",#N/A,FALSE,"Index";"asx1",#N/A,FALSE,"ASX1";"asx2",#N/A,FALSE,"ASX2";"Review",#N/A,FALSE,"Review";"Analyst",#N/A,FALSE,"Analyst"}</definedName>
    <definedName name="wrn.PressRelease._1" localSheetId="7" hidden="1">{"analyst",#N/A,FALSE,"Result";"Index",#N/A,FALSE,"Index";"asx1",#N/A,FALSE,"ASX1";"asx2",#N/A,FALSE,"ASX2";"Review",#N/A,FALSE,"Review";"Analyst",#N/A,FALSE,"Analyst"}</definedName>
    <definedName name="wrn.PressRelease._1" localSheetId="8" hidden="1">{"analyst",#N/A,FALSE,"Result";"Index",#N/A,FALSE,"Index";"asx1",#N/A,FALSE,"ASX1";"asx2",#N/A,FALSE,"ASX2";"Review",#N/A,FALSE,"Review";"Analyst",#N/A,FALSE,"Analyst"}</definedName>
    <definedName name="wrn.PressRelease._1" localSheetId="9" hidden="1">{"analyst",#N/A,FALSE,"Result";"Index",#N/A,FALSE,"Index";"asx1",#N/A,FALSE,"ASX1";"asx2",#N/A,FALSE,"ASX2";"Review",#N/A,FALSE,"Review";"Analyst",#N/A,FALSE,"Analyst"}</definedName>
    <definedName name="wrn.PressRelease._1" localSheetId="10" hidden="1">{"analyst",#N/A,FALSE,"Result";"Index",#N/A,FALSE,"Index";"asx1",#N/A,FALSE,"ASX1";"asx2",#N/A,FALSE,"ASX2";"Review",#N/A,FALSE,"Review";"Analyst",#N/A,FALSE,"Analyst"}</definedName>
    <definedName name="wrn.PressRelease._1" localSheetId="1" hidden="1">{"analyst",#N/A,FALSE,"Result";"Index",#N/A,FALSE,"Index";"asx1",#N/A,FALSE,"ASX1";"asx2",#N/A,FALSE,"ASX2";"Review",#N/A,FALSE,"Review";"Analyst",#N/A,FALSE,"Analyst"}</definedName>
    <definedName name="wrn.PressRelease._1" localSheetId="2" hidden="1">{"analyst",#N/A,FALSE,"Result";"Index",#N/A,FALSE,"Index";"asx1",#N/A,FALSE,"ASX1";"asx2",#N/A,FALSE,"ASX2";"Review",#N/A,FALSE,"Review";"Analyst",#N/A,FALSE,"Analyst"}</definedName>
    <definedName name="wrn.PressRelease._1" hidden="1">{"analyst",#N/A,FALSE,"Result";"Index",#N/A,FALSE,"Index";"asx1",#N/A,FALSE,"ASX1";"asx2",#N/A,FALSE,"ASX2";"Review",#N/A,FALSE,"Review";"Analyst",#N/A,FALSE,"Analyst"}</definedName>
    <definedName name="Ye" hidden="1">{"analyst",#N/A,FALSE,"Result";"Index",#N/A,FALSE,"Index";"asx1",#N/A,FALSE,"ASX1";"asx2",#N/A,FALSE,"ASX2";"Review",#N/A,FALSE,"Review";"Analyst",#N/A,FALSE,"Analyst"}</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G106" i="73" l="1"/>
  <c r="F106" i="73"/>
  <c r="E106" i="73"/>
  <c r="D106" i="73"/>
  <c r="E98" i="73"/>
  <c r="F98" i="73"/>
  <c r="G98" i="73"/>
  <c r="D98" i="73"/>
  <c r="D25" i="72"/>
  <c r="D21" i="72"/>
  <c r="D16" i="72"/>
  <c r="D11" i="72"/>
  <c r="E99" i="73"/>
  <c r="G71" i="73"/>
  <c r="F71" i="73"/>
  <c r="E71" i="73"/>
  <c r="G75" i="73"/>
  <c r="F75" i="73"/>
  <c r="E75" i="73"/>
  <c r="D48" i="72"/>
  <c r="D23" i="72" l="1"/>
  <c r="D24" i="72"/>
  <c r="D84" i="73" l="1"/>
  <c r="D99" i="73" s="1"/>
  <c r="E17" i="73"/>
  <c r="G27" i="80"/>
  <c r="F27" i="80"/>
  <c r="F44" i="73"/>
  <c r="D82" i="73"/>
  <c r="D97" i="73" s="1"/>
  <c r="E21" i="73"/>
  <c r="D21" i="73"/>
  <c r="D147" i="80" l="1"/>
  <c r="D110" i="80"/>
  <c r="D73" i="80"/>
  <c r="D27" i="80"/>
  <c r="D52" i="80"/>
  <c r="D102" i="73"/>
  <c r="D105" i="73" s="1"/>
  <c r="D109" i="73" s="1"/>
  <c r="D84" i="80"/>
  <c r="F99" i="73"/>
  <c r="D71" i="73" l="1"/>
  <c r="D75" i="73" s="1"/>
  <c r="D16" i="73"/>
  <c r="E16" i="73" s="1"/>
  <c r="D13" i="73"/>
  <c r="E13" i="73" s="1"/>
  <c r="D15" i="73"/>
  <c r="E15" i="73" s="1"/>
  <c r="E14" i="73"/>
  <c r="E18" i="73" l="1"/>
  <c r="D57" i="73"/>
  <c r="D56" i="73"/>
  <c r="D55" i="73"/>
  <c r="D53" i="73"/>
  <c r="D54" i="68"/>
  <c r="E267" i="80"/>
  <c r="D267" i="80"/>
  <c r="E248" i="80"/>
  <c r="D248" i="80"/>
  <c r="E27" i="80"/>
  <c r="E52" i="80"/>
  <c r="D118" i="73"/>
  <c r="D26" i="69"/>
  <c r="D17" i="69"/>
  <c r="D12" i="70"/>
  <c r="D306" i="80"/>
  <c r="D302" i="80"/>
  <c r="D298" i="80"/>
  <c r="D285" i="80"/>
  <c r="D280" i="80"/>
  <c r="D275" i="80"/>
  <c r="D263" i="80"/>
  <c r="D259" i="80"/>
  <c r="D255" i="80"/>
  <c r="D243" i="80"/>
  <c r="D238" i="80"/>
  <c r="D233" i="80"/>
  <c r="D37" i="74"/>
  <c r="D40" i="72"/>
  <c r="D107" i="73"/>
  <c r="D108" i="73" s="1"/>
  <c r="D61" i="73"/>
  <c r="D51" i="73"/>
  <c r="D44" i="73"/>
  <c r="D37" i="73"/>
  <c r="D29" i="73"/>
  <c r="D18" i="73"/>
  <c r="D22" i="73" s="1"/>
  <c r="E11" i="73"/>
  <c r="F18" i="73"/>
  <c r="F21" i="73"/>
  <c r="E29" i="73"/>
  <c r="E37" i="73"/>
  <c r="E44" i="73"/>
  <c r="E51" i="73"/>
  <c r="E58" i="73"/>
  <c r="E61" i="73"/>
  <c r="E97" i="73"/>
  <c r="E105" i="73"/>
  <c r="E107" i="73"/>
  <c r="E108" i="73" s="1"/>
  <c r="F78" i="73"/>
  <c r="F22" i="73" l="1"/>
  <c r="E22" i="73"/>
  <c r="E62" i="73"/>
  <c r="D58" i="73"/>
  <c r="D62" i="73" s="1"/>
  <c r="D291" i="80"/>
  <c r="D311" i="80"/>
  <c r="E109" i="73"/>
  <c r="F12" i="70"/>
  <c r="E12" i="70"/>
  <c r="F97" i="73" l="1"/>
  <c r="G102" i="73"/>
  <c r="G78" i="73" s="1"/>
  <c r="F105" i="73"/>
  <c r="E17" i="69"/>
  <c r="E48" i="72" l="1"/>
  <c r="G285" i="80" l="1"/>
  <c r="G280" i="80"/>
  <c r="G275" i="80"/>
  <c r="E37" i="74" l="1"/>
  <c r="G45" i="72" l="1"/>
  <c r="F45" i="72"/>
  <c r="E40" i="72" l="1"/>
  <c r="G107" i="73" l="1"/>
  <c r="F107" i="73"/>
  <c r="F108" i="73" s="1"/>
  <c r="G99" i="73"/>
  <c r="G97" i="73"/>
  <c r="E26" i="69"/>
  <c r="G108" i="73" l="1"/>
  <c r="G105" i="73"/>
  <c r="G109" i="73" s="1"/>
  <c r="E280" i="80"/>
  <c r="E298" i="80" l="1"/>
  <c r="F298" i="80"/>
  <c r="G298" i="80"/>
  <c r="E302" i="80"/>
  <c r="F302" i="80"/>
  <c r="G302" i="80"/>
  <c r="E306" i="80"/>
  <c r="F306" i="80"/>
  <c r="G306" i="80"/>
  <c r="E275" i="80"/>
  <c r="F275" i="80"/>
  <c r="F280" i="80"/>
  <c r="E285" i="80"/>
  <c r="F285" i="80"/>
  <c r="E255" i="80"/>
  <c r="F255" i="80"/>
  <c r="G255" i="80"/>
  <c r="E259" i="80"/>
  <c r="F259" i="80"/>
  <c r="G259" i="80"/>
  <c r="E263" i="80"/>
  <c r="F263" i="80"/>
  <c r="G263" i="80"/>
  <c r="E233" i="80"/>
  <c r="F233" i="80"/>
  <c r="G233" i="80"/>
  <c r="E238" i="80"/>
  <c r="F238" i="80"/>
  <c r="G238" i="80"/>
  <c r="E243" i="80"/>
  <c r="F243" i="80"/>
  <c r="G243" i="80"/>
  <c r="E147" i="80"/>
  <c r="F147" i="80"/>
  <c r="F201" i="80" s="1"/>
  <c r="F167" i="80" s="1"/>
  <c r="G147" i="80"/>
  <c r="G201" i="80" s="1"/>
  <c r="G167" i="80" s="1"/>
  <c r="E85" i="80"/>
  <c r="F85" i="80"/>
  <c r="E93" i="80"/>
  <c r="F93" i="80"/>
  <c r="E101" i="80"/>
  <c r="F101" i="80"/>
  <c r="G60" i="80"/>
  <c r="G64" i="80"/>
  <c r="G68" i="80"/>
  <c r="E73" i="80"/>
  <c r="F36" i="80"/>
  <c r="F41" i="80"/>
  <c r="F64" i="80" s="1"/>
  <c r="F68" i="80"/>
  <c r="G52" i="80"/>
  <c r="F60" i="80" l="1"/>
  <c r="F73" i="80" s="1"/>
  <c r="F52" i="80"/>
  <c r="E291" i="80"/>
  <c r="F291" i="80"/>
  <c r="G291" i="80"/>
  <c r="E110" i="80"/>
  <c r="G311" i="80"/>
  <c r="F311" i="80"/>
  <c r="G73" i="80"/>
  <c r="F110" i="80"/>
  <c r="E311" i="80"/>
  <c r="G11" i="73"/>
  <c r="F109" i="73" l="1"/>
  <c r="G24" i="72" l="1"/>
  <c r="G23" i="72"/>
  <c r="F24" i="72"/>
  <c r="F23" i="72"/>
  <c r="E24" i="72"/>
  <c r="E23" i="72"/>
  <c r="E21" i="72"/>
  <c r="E16" i="72"/>
  <c r="E11" i="72"/>
  <c r="G17" i="69"/>
  <c r="F17" i="69"/>
  <c r="F37" i="74"/>
  <c r="G21" i="72" l="1"/>
  <c r="F21" i="72"/>
  <c r="G11" i="72"/>
  <c r="F11" i="72"/>
  <c r="G37" i="73" l="1"/>
  <c r="F37" i="73"/>
  <c r="F29" i="73" l="1"/>
  <c r="G29" i="73"/>
  <c r="G33" i="72" l="1"/>
  <c r="F33" i="72"/>
  <c r="G32" i="72"/>
  <c r="F32" i="72"/>
  <c r="G61" i="73"/>
  <c r="F61" i="73"/>
  <c r="G58" i="73"/>
  <c r="F58" i="73"/>
  <c r="G51" i="73"/>
  <c r="F51" i="73"/>
  <c r="K21" i="73"/>
  <c r="J21" i="73"/>
  <c r="I21" i="73"/>
  <c r="H21" i="73"/>
  <c r="G21" i="73"/>
  <c r="K18" i="73"/>
  <c r="J18" i="73"/>
  <c r="I18" i="73"/>
  <c r="H18" i="73"/>
  <c r="G18" i="73"/>
  <c r="K11" i="73"/>
  <c r="I11" i="73"/>
  <c r="F40" i="72" l="1"/>
  <c r="J22" i="73"/>
  <c r="K22" i="73"/>
  <c r="G22" i="73"/>
  <c r="H22" i="73"/>
  <c r="G40" i="72"/>
  <c r="G62" i="73"/>
  <c r="F62" i="73"/>
  <c r="I22" i="73"/>
</calcChain>
</file>

<file path=xl/sharedStrings.xml><?xml version="1.0" encoding="utf-8"?>
<sst xmlns="http://schemas.openxmlformats.org/spreadsheetml/2006/main" count="2199" uniqueCount="979">
  <si>
    <t>Australian Gas Infrastructure Group ESG Data Book</t>
  </si>
  <si>
    <r>
      <rPr>
        <sz val="11"/>
        <color rgb="FF000000"/>
        <rFont val="Calibri"/>
      </rPr>
      <t xml:space="preserve">VERSION: Performance Data Tables posted 4 </t>
    </r>
    <r>
      <rPr>
        <sz val="10"/>
        <color rgb="FF000000"/>
        <rFont val="Tahoma"/>
      </rPr>
      <t>March 2026</t>
    </r>
  </si>
  <si>
    <t>About Australian Gas Infrastructure Group</t>
  </si>
  <si>
    <t>Australian Gas Infrastructure Group (AGIG) is one of Australia's largest gas infrastructure businesses. AGIG comprises three entities:</t>
  </si>
  <si>
    <r>
      <rPr>
        <sz val="9"/>
        <color rgb="FF00A3E0"/>
        <rFont val="Tahoma"/>
        <family val="2"/>
      </rPr>
      <t>•</t>
    </r>
    <r>
      <rPr>
        <sz val="9"/>
        <color theme="1"/>
        <rFont val="Tahoma"/>
        <family val="2"/>
      </rPr>
      <t xml:space="preserve"> </t>
    </r>
  </si>
  <si>
    <t>Dampier to Bunbury Pipeline (DBP) owns and operates Western Australia’s principal gas transmission system the Dampier to Bunbury Natural Gas Pipeline (DBNGP). The Australian Gas Infrastructure Developments (AGID) operates unregulated transmission pipelines, gas processing, storage and small quantities of native gas production in Western Australia and the Northern Territory.</t>
  </si>
  <si>
    <t>Multinet Gas Networks (MGN) owns gas distribution infrastructure in Victoria.</t>
  </si>
  <si>
    <t xml:space="preserve">Australian Gas Network Holdings (AGNH) and it's entities owns gas infrastructure (distribution and transmission pipelines) in Victoria, South Australia, Queensland, New South Wales and the Northern Territory. It also owns and operates two renewable hydrogen production facilities, Hydrogen Park South Australia and Hydrogen Park Gladstone, with a third facility, Hydrogen Park Murray Valley, under construction in Victoria. </t>
  </si>
  <si>
    <t>AGI O&amp;M Services Pty Ltd (AGI O&amp;M) maintains and operates distribution assets and third party infrastructure, not all metrics are available for AGI O&amp;M in 2025.</t>
  </si>
  <si>
    <t>About AGIG Environmental, Social and Governance Reporting</t>
  </si>
  <si>
    <t xml:space="preserve">This Data Book is part of AGIG's Environmental, Social and Governance (ESG) reporting suite, which demonstrates our commitment to transparency and disclosure. </t>
  </si>
  <si>
    <t>The AGIG ESG reporting suite comprises our:</t>
  </si>
  <si>
    <t>2025 AGIG ESG Report</t>
  </si>
  <si>
    <t>2025 ESG Data Book</t>
  </si>
  <si>
    <t>2025 Sustainability Report (available on the Australian Securities and Investment Commission (ASIC) webpage)</t>
  </si>
  <si>
    <t>2025 Community Impact Report</t>
  </si>
  <si>
    <t>Our reporting follows the guidance of:</t>
  </si>
  <si>
    <t>the Global Reporting Initiative (GRI) Standards (see Tab 8)</t>
  </si>
  <si>
    <t>general industry standards</t>
  </si>
  <si>
    <t>Our reporting is aligned to seven of the 17 Sustainable Development Goals (SDG) and these are outlined in our progress to targets in the 2025 ESG Report. Our emissions are calculated from our annual reporting under the National Greenhouse and Energy Reporting Act (2007).</t>
  </si>
  <si>
    <t>We engaged PwC (AGN) and Deloitte (DBP and MGN) to undertake Limited Assurance over the 2025 ESG Report and Data Book for selected metrics related to the period 1 January to 31 December 2025. Our Assurance providers have been aligned to the Financial Audit providers ahead of ASRS requirements next year. The full details of the process, scope of assurance and outcome are detailed in the individual entity Assurance Tab.</t>
  </si>
  <si>
    <t>Reporting Boundaries/Disclaimer</t>
  </si>
  <si>
    <r>
      <t xml:space="preserve">The scope of this Report includes AGIG entities (as outlined in </t>
    </r>
    <r>
      <rPr>
        <i/>
        <sz val="9"/>
        <color theme="1"/>
        <rFont val="Tahoma"/>
        <family val="2"/>
      </rPr>
      <t>About Australian Gas Infrastructure Group</t>
    </r>
    <r>
      <rPr>
        <sz val="9"/>
        <color theme="1"/>
        <rFont val="Tahoma"/>
        <family val="2"/>
      </rPr>
      <t>), its wholly owned subsidiaries and joint ventures which it operates, unless otherwise noted. This Report focuses on performance and activities from 1 January to 31 December 2025.</t>
    </r>
  </si>
  <si>
    <t>This Data Book and the information contained within is for general information only and should not be taken, read or relied upon as anything other than general information.</t>
  </si>
  <si>
    <t>About our 2025 ESG Data Book</t>
  </si>
  <si>
    <t xml:space="preserve">This performance data reflects the annual disclosure of our sustainability performance at operations and joint ventures where AGIG is the majority owner and operator. </t>
  </si>
  <si>
    <t>Development projects have not been included within the data disclosed unless clearly specified.</t>
  </si>
  <si>
    <t>About our Data</t>
  </si>
  <si>
    <t>About the data: figures, rounding, and restatements.</t>
  </si>
  <si>
    <t>Currencies: All financial figures are quoted in AUD dollars unless otherwise noted.</t>
  </si>
  <si>
    <t>Rounding: Some figures and percentages may not add up to the total figure or 100 percent due to rounding.</t>
  </si>
  <si>
    <t xml:space="preserve">Restatements: Any restatements of this data set will be noted in italics with an explanation for the restatement.  </t>
  </si>
  <si>
    <t>Providing Feedback</t>
  </si>
  <si>
    <t xml:space="preserve">We welcome feedback on this data set, our Environmental, Social and Governance report or any other aspect of our ESG performance. </t>
  </si>
  <si>
    <t>For more information or to provide feedback, please contact sustainability@agig.com.au</t>
  </si>
  <si>
    <t>Table of Contents</t>
  </si>
  <si>
    <t>1. Operational Data</t>
  </si>
  <si>
    <t>2. Environmental Data</t>
  </si>
  <si>
    <t>3. Governance Data</t>
  </si>
  <si>
    <t>4. Employment and Training Data</t>
  </si>
  <si>
    <t>5. Safety Data</t>
  </si>
  <si>
    <t>6. Community and Human Rights Data</t>
  </si>
  <si>
    <t>7. Supply Chain Data</t>
  </si>
  <si>
    <t xml:space="preserve">8. GRI Index </t>
  </si>
  <si>
    <t>9. Key Corporate Policies and Plans</t>
  </si>
  <si>
    <t>Basis of Preparations DBP</t>
  </si>
  <si>
    <t>Basis of Preparations AGN</t>
  </si>
  <si>
    <t>Basis of Preparations MGN</t>
  </si>
  <si>
    <t>Assurance Statement DBP</t>
  </si>
  <si>
    <t>Assurance Statement AGN</t>
  </si>
  <si>
    <t>Assurance Statement MGN</t>
  </si>
  <si>
    <t>Back to Contents</t>
  </si>
  <si>
    <t>Table 1:  Gas Delivered</t>
  </si>
  <si>
    <t>Unit</t>
  </si>
  <si>
    <t>&lt;10TJ</t>
  </si>
  <si>
    <t xml:space="preserve">Total </t>
  </si>
  <si>
    <t>DBP</t>
  </si>
  <si>
    <r>
      <t>Western Australia</t>
    </r>
    <r>
      <rPr>
        <vertAlign val="superscript"/>
        <sz val="9"/>
        <color theme="1"/>
        <rFont val="Tahoma"/>
        <family val="2"/>
      </rPr>
      <t>1</t>
    </r>
  </si>
  <si>
    <t>TJ</t>
  </si>
  <si>
    <t>-</t>
  </si>
  <si>
    <r>
      <t>Northern Territory</t>
    </r>
    <r>
      <rPr>
        <vertAlign val="superscript"/>
        <sz val="9"/>
        <color theme="1"/>
        <rFont val="Tahoma"/>
        <family val="2"/>
      </rPr>
      <t>2</t>
    </r>
  </si>
  <si>
    <t>Total DBP</t>
  </si>
  <si>
    <t>AGN</t>
  </si>
  <si>
    <t xml:space="preserve">Victoria </t>
  </si>
  <si>
    <t>South Australia</t>
  </si>
  <si>
    <t>Queensland</t>
  </si>
  <si>
    <t>New South Wales</t>
  </si>
  <si>
    <t>Northern Territory</t>
  </si>
  <si>
    <t>Total AGN</t>
  </si>
  <si>
    <t>MGN</t>
  </si>
  <si>
    <t>Total MGN</t>
  </si>
  <si>
    <t>Total AGIG</t>
  </si>
  <si>
    <r>
      <rPr>
        <vertAlign val="superscript"/>
        <sz val="8"/>
        <color theme="1"/>
        <rFont val="Tahoma"/>
        <family val="2"/>
      </rPr>
      <t>1</t>
    </r>
    <r>
      <rPr>
        <sz val="8"/>
        <color theme="1"/>
        <rFont val="Tahoma"/>
        <family val="2"/>
      </rPr>
      <t xml:space="preserve"> Metric includes the DBNGP and the Pluto North-West Interconnector.</t>
    </r>
  </si>
  <si>
    <r>
      <rPr>
        <vertAlign val="superscript"/>
        <sz val="8"/>
        <color theme="1"/>
        <rFont val="Tahoma"/>
        <family val="2"/>
      </rPr>
      <t>2</t>
    </r>
    <r>
      <rPr>
        <sz val="8"/>
        <color theme="1"/>
        <rFont val="Tahoma"/>
        <family val="2"/>
      </rPr>
      <t xml:space="preserve"> 2021 data includes Western Australia and Northern Territory.</t>
    </r>
  </si>
  <si>
    <t>Table 2: Gas Storage Capacity (Reservoir Capacity)</t>
  </si>
  <si>
    <t>PJ</t>
  </si>
  <si>
    <r>
      <rPr>
        <vertAlign val="superscript"/>
        <sz val="8"/>
        <color theme="1"/>
        <rFont val="Tahoma"/>
        <family val="2"/>
      </rPr>
      <t>1</t>
    </r>
    <r>
      <rPr>
        <sz val="8"/>
        <color theme="1"/>
        <rFont val="Tahoma"/>
        <family val="2"/>
      </rPr>
      <t xml:space="preserve"> Physical storage limit, actual storage levels vary over the year</t>
    </r>
  </si>
  <si>
    <r>
      <rPr>
        <vertAlign val="superscript"/>
        <sz val="8"/>
        <color theme="1"/>
        <rFont val="Tahoma"/>
        <family val="2"/>
      </rPr>
      <t>2</t>
    </r>
    <r>
      <rPr>
        <sz val="8"/>
        <color theme="1"/>
        <rFont val="Tahoma"/>
        <family val="2"/>
      </rPr>
      <t xml:space="preserve"> In 2025, we reduced the availablility of storage due to maintenance requirements related to work being undertaken nearby.</t>
    </r>
  </si>
  <si>
    <t>Table 3: Renewable Hydrogen Production</t>
  </si>
  <si>
    <r>
      <t>South Australia</t>
    </r>
    <r>
      <rPr>
        <vertAlign val="superscript"/>
        <sz val="9"/>
        <color theme="1"/>
        <rFont val="Tahoma"/>
        <family val="2"/>
      </rPr>
      <t>1</t>
    </r>
  </si>
  <si>
    <t>kg</t>
  </si>
  <si>
    <r>
      <t>Queensland</t>
    </r>
    <r>
      <rPr>
        <vertAlign val="superscript"/>
        <sz val="9"/>
        <color theme="1"/>
        <rFont val="Tahoma"/>
        <family val="2"/>
      </rPr>
      <t>2</t>
    </r>
  </si>
  <si>
    <r>
      <rPr>
        <vertAlign val="superscript"/>
        <sz val="8"/>
        <color rgb="FF000000"/>
        <rFont val="Tahoma"/>
      </rPr>
      <t>1</t>
    </r>
    <r>
      <rPr>
        <sz val="8"/>
        <color rgb="FF000000"/>
        <rFont val="Tahoma"/>
      </rPr>
      <t xml:space="preserve"> Renewable hydrogen at HyP SA is produced using water and renewable electricity. Electricity is purchased from the grid and AGN purchases GreenPower Large Scale Generation
  Certificates which are surrendered as required to ensure that the electricity used is renewable. Production data produced does not include hydrogen produced during commissioning 
  activities in 2021.</t>
    </r>
  </si>
  <si>
    <r>
      <rPr>
        <vertAlign val="superscript"/>
        <sz val="8"/>
        <color theme="1"/>
        <rFont val="Tahoma"/>
        <family val="2"/>
      </rPr>
      <t>2</t>
    </r>
    <r>
      <rPr>
        <sz val="8"/>
        <color theme="1"/>
        <rFont val="Tahoma"/>
        <family val="2"/>
      </rPr>
      <t xml:space="preserve"> Production commenced in November 2024.</t>
    </r>
  </si>
  <si>
    <t>Table 4: Natural Gas Production</t>
  </si>
  <si>
    <t>Western Australia</t>
  </si>
  <si>
    <t>N/A</t>
  </si>
  <si>
    <t>Native gas production commenced in 2023.</t>
  </si>
  <si>
    <t>Table 5: Customer/Shipper Numbers</t>
  </si>
  <si>
    <t>Western Australia (Shippers)</t>
  </si>
  <si>
    <t>#</t>
  </si>
  <si>
    <t>Victoria</t>
  </si>
  <si>
    <t xml:space="preserve">Table 6: Asset Length </t>
  </si>
  <si>
    <r>
      <rPr>
        <sz val="9"/>
        <color rgb="FF000000"/>
        <rFont val="Tahoma"/>
        <family val="2"/>
      </rPr>
      <t>Transmission Pipeline</t>
    </r>
    <r>
      <rPr>
        <vertAlign val="superscript"/>
        <sz val="9"/>
        <color rgb="FF000000"/>
        <rFont val="Tahoma"/>
        <family val="2"/>
      </rPr>
      <t>1</t>
    </r>
  </si>
  <si>
    <t>km</t>
  </si>
  <si>
    <r>
      <t xml:space="preserve">1,530 </t>
    </r>
    <r>
      <rPr>
        <vertAlign val="superscript"/>
        <sz val="9"/>
        <color theme="1"/>
        <rFont val="Tahoma"/>
        <family val="2"/>
      </rPr>
      <t>1</t>
    </r>
  </si>
  <si>
    <t>Looping Pipelines</t>
  </si>
  <si>
    <t>Lateral Pipelines</t>
  </si>
  <si>
    <r>
      <t xml:space="preserve">301 </t>
    </r>
    <r>
      <rPr>
        <vertAlign val="superscript"/>
        <sz val="9"/>
        <color theme="1"/>
        <rFont val="Tahoma"/>
        <family val="2"/>
      </rPr>
      <t>1</t>
    </r>
  </si>
  <si>
    <t>Subtotal</t>
  </si>
  <si>
    <t>Other Pipelines</t>
  </si>
  <si>
    <r>
      <t>506</t>
    </r>
    <r>
      <rPr>
        <vertAlign val="superscript"/>
        <sz val="9"/>
        <color theme="1"/>
        <rFont val="Tahoma"/>
        <family val="2"/>
      </rPr>
      <t xml:space="preserve"> 1</t>
    </r>
  </si>
  <si>
    <r>
      <t>NT Tanami</t>
    </r>
    <r>
      <rPr>
        <vertAlign val="superscript"/>
        <sz val="9"/>
        <color rgb="FF000000"/>
        <rFont val="Tahoma"/>
        <family val="2"/>
      </rPr>
      <t>2</t>
    </r>
  </si>
  <si>
    <t xml:space="preserve">Total Distribution Mains </t>
  </si>
  <si>
    <t xml:space="preserve">   including Replacement Mains</t>
  </si>
  <si>
    <r>
      <rPr>
        <sz val="9"/>
        <color rgb="FF000000"/>
        <rFont val="Tahoma"/>
        <family val="2"/>
      </rPr>
      <t>Transmission Pipeline</t>
    </r>
    <r>
      <rPr>
        <vertAlign val="superscript"/>
        <sz val="9"/>
        <color rgb="FF000000"/>
        <rFont val="Tahoma"/>
        <family val="2"/>
      </rPr>
      <t>3</t>
    </r>
  </si>
  <si>
    <t>Transmission Pipeline</t>
  </si>
  <si>
    <r>
      <t>Transmission Pipeline</t>
    </r>
    <r>
      <rPr>
        <vertAlign val="superscript"/>
        <sz val="9"/>
        <color theme="1"/>
        <rFont val="Tahoma"/>
        <family val="2"/>
      </rPr>
      <t>2</t>
    </r>
  </si>
  <si>
    <t>Total AGN Distribution Length</t>
  </si>
  <si>
    <t>Total AGN Replacement Length</t>
  </si>
  <si>
    <r>
      <rPr>
        <b/>
        <sz val="9"/>
        <color rgb="FF000000"/>
        <rFont val="Tahoma"/>
        <family val="2"/>
      </rPr>
      <t>Total AGN Transmission Length</t>
    </r>
    <r>
      <rPr>
        <b/>
        <vertAlign val="superscript"/>
        <sz val="9"/>
        <color rgb="FF000000"/>
        <rFont val="Tahoma"/>
        <family val="2"/>
      </rPr>
      <t>2</t>
    </r>
  </si>
  <si>
    <t>Total MGN Distribution Length</t>
  </si>
  <si>
    <t>Total MGN Replacement Length</t>
  </si>
  <si>
    <t>Total MGN Transmission Length</t>
  </si>
  <si>
    <t>Total AGIG Transmission Pipeline (excluding looping)</t>
  </si>
  <si>
    <r>
      <rPr>
        <b/>
        <sz val="9"/>
        <color rgb="FFFFFFFF"/>
        <rFont val="Tahoma"/>
      </rPr>
      <t>Total AGIG Distribution Pipeline</t>
    </r>
    <r>
      <rPr>
        <b/>
        <vertAlign val="superscript"/>
        <sz val="9"/>
        <color rgb="FFFFFFFF"/>
        <rFont val="Tahoma"/>
      </rPr>
      <t>1</t>
    </r>
  </si>
  <si>
    <r>
      <rPr>
        <vertAlign val="superscript"/>
        <sz val="8"/>
        <color rgb="FF000000"/>
        <rFont val="Tahoma"/>
      </rPr>
      <t>1</t>
    </r>
    <r>
      <rPr>
        <sz val="8"/>
        <color rgb="FF000000"/>
        <rFont val="Tahoma"/>
      </rPr>
      <t xml:space="preserve"> Pipeline length reporting under the National Greenhouse and Energy Reporting is 3,123kms which includes the mainline, loops and lateral lines (under the DBP reporting entity)    and 24km of pipeline under operational control but not an AGIG asset. The previous years' reporting (2,337 km) excluded the unlooped (pipeline alignment) length.</t>
    </r>
  </si>
  <si>
    <r>
      <rPr>
        <vertAlign val="superscript"/>
        <sz val="8"/>
        <color rgb="FF000000"/>
        <rFont val="Tahoma"/>
        <family val="2"/>
      </rPr>
      <t>2</t>
    </r>
    <r>
      <rPr>
        <sz val="8"/>
        <color rgb="FF000000"/>
        <rFont val="Tahoma"/>
        <family val="2"/>
      </rPr>
      <t xml:space="preserve"> Prior to 2025 NT Tanami pipeline length was reported under AGN NT Transmission Pipeline</t>
    </r>
  </si>
  <si>
    <r>
      <rPr>
        <vertAlign val="superscript"/>
        <sz val="8"/>
        <color rgb="FF000000"/>
        <rFont val="Tahoma"/>
        <family val="2"/>
      </rPr>
      <t>3</t>
    </r>
    <r>
      <rPr>
        <sz val="8"/>
        <color rgb="FF000000"/>
        <rFont val="Tahoma"/>
        <family val="2"/>
      </rPr>
      <t xml:space="preserve"> Prior to 2025 the Midlura network had been allocated to border locations rather than the total asset applied to SA.</t>
    </r>
  </si>
  <si>
    <t>Table 7: Reliability - Distribution</t>
  </si>
  <si>
    <t>Unplanned Network Interruptions Affecting 5+ Customers</t>
  </si>
  <si>
    <t>Customers experiencing 3+ Interruptions within 12 Months</t>
  </si>
  <si>
    <t>Table 8: Reliability - Transmission</t>
  </si>
  <si>
    <t xml:space="preserve">DBNGP System Reliability </t>
  </si>
  <si>
    <t>%</t>
  </si>
  <si>
    <t>DBNGP Compressor Station Reliability</t>
  </si>
  <si>
    <t xml:space="preserve">Table 1: AGIG Safeguard Facilities </t>
  </si>
  <si>
    <t xml:space="preserve">Greenhouse Gas Emissions - Scope 1 </t>
  </si>
  <si>
    <r>
      <t>tC0</t>
    </r>
    <r>
      <rPr>
        <vertAlign val="subscript"/>
        <sz val="9"/>
        <color theme="1"/>
        <rFont val="Tahoma"/>
        <family val="2"/>
      </rPr>
      <t>2</t>
    </r>
    <r>
      <rPr>
        <sz val="9"/>
        <color theme="1"/>
        <rFont val="Tahoma"/>
        <family val="2"/>
      </rPr>
      <t>-e</t>
    </r>
  </si>
  <si>
    <t xml:space="preserve">Greenhouse Gas Emissions - Scope 2 </t>
  </si>
  <si>
    <t>Greenhouse Gas Emissions - Scope 3</t>
  </si>
  <si>
    <r>
      <t>tC0</t>
    </r>
    <r>
      <rPr>
        <b/>
        <vertAlign val="subscript"/>
        <sz val="9"/>
        <color theme="1"/>
        <rFont val="Tahoma"/>
        <family val="2"/>
      </rPr>
      <t>2</t>
    </r>
    <r>
      <rPr>
        <b/>
        <sz val="9"/>
        <color theme="1"/>
        <rFont val="Tahoma"/>
        <family val="2"/>
      </rPr>
      <t>-e</t>
    </r>
  </si>
  <si>
    <t>AGIG Safeguard Facilities</t>
  </si>
  <si>
    <r>
      <t>Scope 1</t>
    </r>
    <r>
      <rPr>
        <b/>
        <vertAlign val="superscript"/>
        <sz val="9"/>
        <color theme="0"/>
        <rFont val="Tahoma"/>
        <family val="2"/>
      </rPr>
      <t>1</t>
    </r>
  </si>
  <si>
    <r>
      <t>tC0</t>
    </r>
    <r>
      <rPr>
        <b/>
        <vertAlign val="subscript"/>
        <sz val="9"/>
        <color theme="0"/>
        <rFont val="Tahoma"/>
        <family val="2"/>
      </rPr>
      <t>2</t>
    </r>
    <r>
      <rPr>
        <b/>
        <sz val="9"/>
        <color theme="0"/>
        <rFont val="Tahoma"/>
        <family val="2"/>
      </rPr>
      <t>-e</t>
    </r>
  </si>
  <si>
    <r>
      <t>Scope 2</t>
    </r>
    <r>
      <rPr>
        <b/>
        <vertAlign val="superscript"/>
        <sz val="9"/>
        <color theme="0"/>
        <rFont val="Tahoma"/>
        <family val="2"/>
      </rPr>
      <t>1</t>
    </r>
  </si>
  <si>
    <t>Scope 3</t>
  </si>
  <si>
    <t xml:space="preserve">Greenhouse gas data is reported in line with the National Greenhouse and Energy Reporting (NGER) scheme. NGER Technical Guidelines have been developed by the Australian Government Department of the Environment and Energy, based on Australian Financial Year reporting, as reported to the Clean Energy Regulator.
</t>
  </si>
  <si>
    <r>
      <rPr>
        <vertAlign val="superscript"/>
        <sz val="8"/>
        <color rgb="FF000000"/>
        <rFont val="Tahoma"/>
      </rPr>
      <t>1</t>
    </r>
    <r>
      <rPr>
        <sz val="8"/>
        <color rgb="FF000000"/>
        <rFont val="Tahoma"/>
      </rPr>
      <t xml:space="preserve"> Scope 1 and 2 emissions were assured as part of the mandatory requirements for the Sustainability Report. For assurance details refer to the Assurance Opinion provided in the Sustainabilty Reports available on the ASIC website</t>
    </r>
  </si>
  <si>
    <t>Table 2: Waste Produced by Type</t>
  </si>
  <si>
    <t>Hazardous Waste</t>
  </si>
  <si>
    <t>t</t>
  </si>
  <si>
    <t>Non-hazardous Waste</t>
  </si>
  <si>
    <t>In 2024 we completed a waste identification and data collection project, this enabled us to collect all waste across all areas of the business. Data reported for the 2021-2023 years relates to DBP only.</t>
  </si>
  <si>
    <t xml:space="preserve">Table 3: Recycling </t>
  </si>
  <si>
    <t>In 2024 we completed a waste identification and data collection project, this enabled us to collect all waste (including recycling) across all areas of the business. In 2021-2023 data related to DBP only.</t>
  </si>
  <si>
    <t xml:space="preserve">Table 1: Governance </t>
  </si>
  <si>
    <t>Confirmed Incidents of Corruption and Actions Taken</t>
  </si>
  <si>
    <r>
      <t>Employees that Received Training on Anti-corruption/Ethics and Integrity</t>
    </r>
    <r>
      <rPr>
        <vertAlign val="superscript"/>
        <sz val="9"/>
        <color theme="1"/>
        <rFont val="Tahoma"/>
        <family val="2"/>
      </rPr>
      <t>1</t>
    </r>
  </si>
  <si>
    <t>Whistle-blower Reports (including Bribery/Corruption)</t>
  </si>
  <si>
    <r>
      <t>Employees that Received Training on Anti-corruption/Ethics, Integrity</t>
    </r>
    <r>
      <rPr>
        <b/>
        <vertAlign val="superscript"/>
        <sz val="9"/>
        <color theme="0"/>
        <rFont val="Tahoma"/>
        <family val="2"/>
      </rPr>
      <t>1</t>
    </r>
  </si>
  <si>
    <r>
      <rPr>
        <vertAlign val="superscript"/>
        <sz val="8"/>
        <color rgb="FF000000"/>
        <rFont val="Tahoma"/>
      </rPr>
      <t>1</t>
    </r>
    <r>
      <rPr>
        <sz val="8"/>
        <color rgb="FF000000"/>
        <rFont val="Tahoma"/>
      </rPr>
      <t xml:space="preserve"> AGIG's anti-corruption training is mandatory upon commencement, and is required to be refreshed every two years (this was updated in 2023, previously refreshed training as required every three years).</t>
    </r>
  </si>
  <si>
    <t>Table 2: Significant Notifiable Cyber Security Breaches</t>
  </si>
  <si>
    <t>Table 3: Modern Slavery Training Hours</t>
  </si>
  <si>
    <t>Reporting under this metric began in 2023, historic data is not available.</t>
  </si>
  <si>
    <t>Table 1: Workforce by Employment Type</t>
  </si>
  <si>
    <t>Full-time Staff</t>
  </si>
  <si>
    <t>Part-time Staff</t>
  </si>
  <si>
    <t>Casual Staff</t>
  </si>
  <si>
    <t>DBP Total Staff</t>
  </si>
  <si>
    <t>AGN Total Staff</t>
  </si>
  <si>
    <t>MGN Total Staff</t>
  </si>
  <si>
    <t>AGI O&amp;M</t>
  </si>
  <si>
    <t>AGI O&amp;M Total Staff</t>
  </si>
  <si>
    <t>Casual staff is a new metric from 2023, historical data is unavailable.</t>
  </si>
  <si>
    <t>Table 2: Workforce by Gender</t>
  </si>
  <si>
    <t>Male</t>
  </si>
  <si>
    <t>Female</t>
  </si>
  <si>
    <t>Undisclosed</t>
  </si>
  <si>
    <t>Total AGI O&amp;M</t>
  </si>
  <si>
    <t>Prior to 2023, only full-time employees and male and female reporting was available under this metric.</t>
  </si>
  <si>
    <t>Table 3: Workforce by Employment Category</t>
  </si>
  <si>
    <r>
      <t>Managers</t>
    </r>
    <r>
      <rPr>
        <vertAlign val="superscript"/>
        <sz val="9"/>
        <color theme="1"/>
        <rFont val="Tahoma"/>
        <family val="2"/>
      </rPr>
      <t>1</t>
    </r>
  </si>
  <si>
    <t>Non-managers</t>
  </si>
  <si>
    <r>
      <rPr>
        <vertAlign val="superscript"/>
        <sz val="8"/>
        <color rgb="FF000000"/>
        <rFont val="Tahoma"/>
        <family val="2"/>
      </rPr>
      <t>1</t>
    </r>
    <r>
      <rPr>
        <sz val="8"/>
        <color rgb="FF000000"/>
        <rFont val="Tahoma"/>
        <family val="2"/>
      </rPr>
      <t xml:space="preserve"> The decrease in 2022 Managers compared to 2021 relates to a re-classification in 2022 to define Managers as Executive General Managers and Directors only.</t>
    </r>
  </si>
  <si>
    <t>Table 4: Workforce by Region</t>
  </si>
  <si>
    <t>Adelaide</t>
  </si>
  <si>
    <t>Brisbane</t>
  </si>
  <si>
    <t>Canberra</t>
  </si>
  <si>
    <t>Melbourne</t>
  </si>
  <si>
    <t>Sydney</t>
  </si>
  <si>
    <t>Perth</t>
  </si>
  <si>
    <t>This is a new metric from 2023, historical data is unavailable.</t>
  </si>
  <si>
    <t>Table 5: Full-time Employee Workforce by Age Group</t>
  </si>
  <si>
    <t>&lt;19</t>
  </si>
  <si>
    <t>20-29</t>
  </si>
  <si>
    <t>30-39</t>
  </si>
  <si>
    <t>40-49</t>
  </si>
  <si>
    <t>50-59</t>
  </si>
  <si>
    <t>&gt;60</t>
  </si>
  <si>
    <t>Table 6: Full-time Employee Workforce Turnover Rate by Gender</t>
  </si>
  <si>
    <t>`</t>
  </si>
  <si>
    <t xml:space="preserve">Total AGIG </t>
  </si>
  <si>
    <t xml:space="preserve">Gender turnover data shown in the above table should be read with the context of some business units having a smaller headcount. </t>
  </si>
  <si>
    <t>Prior to 2023, reporting for "undisclosed" was unavailable under this metric.</t>
  </si>
  <si>
    <t xml:space="preserve">Table 7: Full-time Employee Workforce Turnover Rate by Age Group </t>
  </si>
  <si>
    <t xml:space="preserve"> </t>
  </si>
  <si>
    <t>Ratio is calculated as number of full-time employee turnover in age category / total full-time employees in age category.</t>
  </si>
  <si>
    <t>Table 8: Full-time Employee Workforce New Hires by gender</t>
  </si>
  <si>
    <t>Training Data</t>
  </si>
  <si>
    <t xml:space="preserve">Table 9: Trained Full-time Employees by Gender </t>
  </si>
  <si>
    <t>Total AGIH</t>
  </si>
  <si>
    <t xml:space="preserve">Table 10: Trained Full-time Employees by Employment Category </t>
  </si>
  <si>
    <t>Managers</t>
  </si>
  <si>
    <t>Table 11: Training Completed by Full-time Employees by Gender</t>
  </si>
  <si>
    <t>Hours</t>
  </si>
  <si>
    <t>Table 12: Training Completed by Full-time Employees by Employment Category</t>
  </si>
  <si>
    <t>Table 1: Injury Statistics</t>
  </si>
  <si>
    <t>Total Recordable Injury Frequency Rate (TRIFR)</t>
  </si>
  <si>
    <t>Lost Time Injury Frequency Fate (LTIFR)</t>
  </si>
  <si>
    <t>Total Number of Fatalities as a Result of Work-related Injury</t>
  </si>
  <si>
    <t>TRIFR</t>
  </si>
  <si>
    <t>LTIFR</t>
  </si>
  <si>
    <t>AGIH</t>
  </si>
  <si>
    <t>Table 2: Public Safety (Distribution)</t>
  </si>
  <si>
    <t>Leak Management Plan (LMP) Leak Survey Compliance</t>
  </si>
  <si>
    <r>
      <t>Public Leak Reports Responded to in Target Timeframe</t>
    </r>
    <r>
      <rPr>
        <vertAlign val="superscript"/>
        <sz val="9"/>
        <color theme="1"/>
        <rFont val="Tahoma"/>
        <family val="2"/>
      </rPr>
      <t>1,2</t>
    </r>
  </si>
  <si>
    <r>
      <t>South Australia</t>
    </r>
    <r>
      <rPr>
        <vertAlign val="superscript"/>
        <sz val="9"/>
        <color theme="1"/>
        <rFont val="Tahoma"/>
        <family val="2"/>
      </rPr>
      <t>3</t>
    </r>
  </si>
  <si>
    <r>
      <t>Performance with LMP Target Timeframe - Class 1 and 2 Repair</t>
    </r>
    <r>
      <rPr>
        <vertAlign val="superscript"/>
        <sz val="9"/>
        <color theme="1"/>
        <rFont val="Tahoma"/>
        <family val="2"/>
      </rPr>
      <t>1</t>
    </r>
  </si>
  <si>
    <t>LMP Leak Survey Compliance</t>
  </si>
  <si>
    <t>Public Leak Reports Responded to in Target Timeframe (1 Hour)</t>
  </si>
  <si>
    <t>Performance with LMP Target Timeframe - Class 1 and 2 Repair</t>
  </si>
  <si>
    <r>
      <t xml:space="preserve">1 </t>
    </r>
    <r>
      <rPr>
        <sz val="8"/>
        <color theme="1"/>
        <rFont val="Tahoma"/>
        <family val="2"/>
      </rPr>
      <t>Prior to 2023, the regional split for public leak and Class 1 and 2 repair was unavailable. The total for these years are reported.</t>
    </r>
  </si>
  <si>
    <r>
      <rPr>
        <vertAlign val="superscript"/>
        <sz val="8"/>
        <color theme="1"/>
        <rFont val="Tahoma"/>
        <family val="2"/>
      </rPr>
      <t>2</t>
    </r>
    <r>
      <rPr>
        <sz val="8"/>
        <color theme="1"/>
        <rFont val="Tahoma"/>
        <family val="2"/>
      </rPr>
      <t xml:space="preserve"> Target timeframes for leak response our outlined in our LMP, in Victoria this is within one hour as prescribed by relevant Regulator, for other states it is within two hours. </t>
    </r>
  </si>
  <si>
    <r>
      <rPr>
        <vertAlign val="superscript"/>
        <sz val="8"/>
        <color theme="1"/>
        <rFont val="Tahoma"/>
        <family val="2"/>
      </rPr>
      <t>3</t>
    </r>
    <r>
      <rPr>
        <sz val="8"/>
        <color theme="1"/>
        <rFont val="Tahoma"/>
        <family val="2"/>
      </rPr>
      <t xml:space="preserve"> South Australia reporting includes Northern Territory network leak management (due to size of network).</t>
    </r>
  </si>
  <si>
    <t>Table 3: Safety Incident Statistics</t>
  </si>
  <si>
    <t>Total Number of Tier 1 and Tier 2 Safety Incidents</t>
  </si>
  <si>
    <t>Total Number of Tier 3 and Tier 4 Safety Incidents</t>
  </si>
  <si>
    <t>6. Communities and Human Rights</t>
  </si>
  <si>
    <t>Table 1: Community Partnership Program</t>
  </si>
  <si>
    <t>Community Investment</t>
  </si>
  <si>
    <t>$000</t>
  </si>
  <si>
    <t>AGIG Volunteer Hours</t>
  </si>
  <si>
    <t xml:space="preserve">    AGN</t>
  </si>
  <si>
    <t>hours</t>
  </si>
  <si>
    <t xml:space="preserve">    DBP</t>
  </si>
  <si>
    <t xml:space="preserve">    MGN</t>
  </si>
  <si>
    <t>Total AGIG Volunteer Hours</t>
  </si>
  <si>
    <t>Table 1: Number of Tier 1 Suppliers by Location</t>
  </si>
  <si>
    <t>Australia</t>
  </si>
  <si>
    <t>Hong Kong</t>
  </si>
  <si>
    <t>Mainland China</t>
  </si>
  <si>
    <t>Asia (excluding Hong Kong and Mainland China)</t>
  </si>
  <si>
    <t>United Kingdom</t>
  </si>
  <si>
    <t>Europe</t>
  </si>
  <si>
    <t>Canada</t>
  </si>
  <si>
    <t>United States of America</t>
  </si>
  <si>
    <t>New Zealand</t>
  </si>
  <si>
    <t>Other Regions</t>
  </si>
  <si>
    <t>Total</t>
  </si>
  <si>
    <t>Suppliers are common across AGIG, each entity utilises according to business needs.</t>
  </si>
  <si>
    <t>AGN proportion of Tier 1 Suppliers is 503, Australia (493), Hong Kong (3), Mainland China (1), United Kingdom (1), Europe (1),  United States of America (3), New Zealand(1).</t>
  </si>
  <si>
    <t>Table 2: Proportion of Spending on Local Suppliers</t>
  </si>
  <si>
    <r>
      <t>AGN</t>
    </r>
    <r>
      <rPr>
        <vertAlign val="superscript"/>
        <sz val="9"/>
        <color theme="1"/>
        <rFont val="Tahoma"/>
        <family val="2"/>
      </rPr>
      <t>1</t>
    </r>
  </si>
  <si>
    <t>Reporting at an AGIG level began in 2022 and in 2024 we begun reporting at an entity level. Historical split of data is not available.</t>
  </si>
  <si>
    <r>
      <rPr>
        <vertAlign val="superscript"/>
        <sz val="8"/>
        <color theme="1"/>
        <rFont val="Tahoma"/>
        <family val="2"/>
      </rPr>
      <t>1</t>
    </r>
    <r>
      <rPr>
        <sz val="8"/>
        <color theme="1"/>
        <rFont val="Tahoma"/>
        <family val="2"/>
      </rPr>
      <t xml:space="preserve"> Refer to Basis of Preparations for information on excluded suppliers.</t>
    </r>
  </si>
  <si>
    <t>8. GRI Index</t>
  </si>
  <si>
    <t>Table 1: Global Reporting Initiative Standards Index</t>
  </si>
  <si>
    <t xml:space="preserve">Universal Standards </t>
  </si>
  <si>
    <t>Disclosure Title</t>
  </si>
  <si>
    <t>Reference to Disclosure</t>
  </si>
  <si>
    <t>General Disclosures</t>
  </si>
  <si>
    <t>2-1</t>
  </si>
  <si>
    <t>Organisation Details</t>
  </si>
  <si>
    <t>a) Legal Name</t>
  </si>
  <si>
    <t>Australian Gas Infrastructure Group (Dampier Bunbury Pipeline, Multinet Gas Networks and Australian Gas Networks page 8)</t>
  </si>
  <si>
    <t>b) Nature of ownership and legal form</t>
  </si>
  <si>
    <t>About Australian Gas Infrastructure Group (2025 ESG Report, page 8)
Our role and business (2025 ESG Report, pages 8-17)
AGIG Website www.agig.com.au</t>
  </si>
  <si>
    <t>c) Location of headquarters</t>
  </si>
  <si>
    <t>Level 6, 400 King William Street, Adelaide SA  5000</t>
  </si>
  <si>
    <t>d) Countries of operations</t>
  </si>
  <si>
    <t xml:space="preserve">Our Business, (2025 ESG Report, page 10-11)
AGIG Website
Australian Gas Infrastructure Group is owned by a various consortia of private sector entities listed on the Hong Kong Stock Exchange
This includes CK Asset Holdings Ltd (CKA), CK Infrastructure Holdings Ltd (CKI), Power Assets Holdings Ltd (PAH) and CK Hutchinson Holdings Ltd (CKH), all part of the CK Group - a leading global investor in energy and infrastructure in the UK, Australia and other developed countries
Entity reporting is outlined in the these Data Tables, About worksheet </t>
  </si>
  <si>
    <t>2-2</t>
  </si>
  <si>
    <t>Entities Included in our Sustainability Reporting</t>
  </si>
  <si>
    <t>Australian Gas Infrastructure Group (Dampier Bunbury Pipeline, Multinet Gas Networks and Australian Gas Networks, 2025 ESG Report, page 8)</t>
  </si>
  <si>
    <t/>
  </si>
  <si>
    <t>Location of headquarters</t>
  </si>
  <si>
    <t>2-3</t>
  </si>
  <si>
    <t>Reporting Details</t>
  </si>
  <si>
    <t>a) Reporting period and frequency</t>
  </si>
  <si>
    <t>2025, Annual, refer to the Governance section in the 2025 ESG Report</t>
  </si>
  <si>
    <t>b) Financial reporting period</t>
  </si>
  <si>
    <t>c) Publication date of report</t>
  </si>
  <si>
    <t>d) Contact point for questions</t>
  </si>
  <si>
    <t>sustainability@agig.com.au</t>
  </si>
  <si>
    <t>2-4</t>
  </si>
  <si>
    <t>Restatements of Information</t>
  </si>
  <si>
    <t>AGIG has not made any restatement in the reporting period</t>
  </si>
  <si>
    <t>2-5</t>
  </si>
  <si>
    <t xml:space="preserve">External Assurance </t>
  </si>
  <si>
    <t>AGIG's 2025 ESG report has limited assurance performed
Details of the assurance performed and relationship between AGIG and the provider is outlined in the 2025 ESG Report (About), page 4</t>
  </si>
  <si>
    <t>2-6</t>
  </si>
  <si>
    <t>Activities and Workers</t>
  </si>
  <si>
    <t>a) Sectors we are active</t>
  </si>
  <si>
    <t>2025 ESG Report,
About AGIG (page 8)
Our Role (pages 16-17)
Our Business (pages 11-15)
AGIG Website https://www.agig.com.au/who-we-are</t>
  </si>
  <si>
    <t>b) Describe AGIG's value chain</t>
  </si>
  <si>
    <t>Supplier Sustainable Procurement Statement (www.agig.com.au/publications)</t>
  </si>
  <si>
    <t>c) Report other relevant business relationships</t>
  </si>
  <si>
    <t>AGIG is the Manager of the Fortescue River Gas Pipeline Joint Venture with TEC Pilbara Pty Ltd</t>
  </si>
  <si>
    <t>d) Describe changes (to above) since last reporting period</t>
  </si>
  <si>
    <t>There have been minor changes to data reported in our 2024 data tables, these have been outlined in relevant tables.</t>
  </si>
  <si>
    <t>2-7</t>
  </si>
  <si>
    <t>Employees</t>
  </si>
  <si>
    <t>a) Total number of employees (by gender and region)</t>
  </si>
  <si>
    <t>Employee data is available in our data book</t>
  </si>
  <si>
    <t>b) Number of employees by, permanent, temporary, non-guaranteed hours/casual, full-time employees and part-time employees</t>
  </si>
  <si>
    <t>c) Methodology and assumptions used to compile the data</t>
  </si>
  <si>
    <t>All employee types as at 31st December 2025 and as outlined in our 2025 ESG Data Book
Total number of employees as at 31st December 2025</t>
  </si>
  <si>
    <t>d) Report contextual information to understand data at a &amp; b</t>
  </si>
  <si>
    <t>Data provided is based on all employees as at 31st December 2025</t>
  </si>
  <si>
    <t>e) Describe significant fluctuations in the number of employees during the reporting period and between reporting periods</t>
  </si>
  <si>
    <t>There are no significant fluctuations in the number of employees during the reporting period or between reporting periods</t>
  </si>
  <si>
    <t>2-8</t>
  </si>
  <si>
    <t>Workers who are not Employees</t>
  </si>
  <si>
    <t>AGIG has contractors and sub-contractors that perform work on our distribution and transmission pipelines that are not employees
Sub-category disclosures for 2-8 are not applicable</t>
  </si>
  <si>
    <t>Governance</t>
  </si>
  <si>
    <t>2-9</t>
  </si>
  <si>
    <t>Governance structure and composition</t>
  </si>
  <si>
    <t>a) Describe AGIG's governance structure, including committees of the highest governance body</t>
  </si>
  <si>
    <t>Refer to the 2025 ESG Report, Governance section</t>
  </si>
  <si>
    <t>b) List the committees of the highest governance today</t>
  </si>
  <si>
    <t>c) Describe the composition of the highest governance body and it's committees by:</t>
  </si>
  <si>
    <t xml:space="preserve">    i.  executive and non-executive members</t>
  </si>
  <si>
    <t>Metric being consider for future disclosure</t>
  </si>
  <si>
    <t xml:space="preserve">    ii. independence</t>
  </si>
  <si>
    <t xml:space="preserve">    iii. tenure of members on the governance body</t>
  </si>
  <si>
    <t xml:space="preserve">    iv. number of other significant positions and commitments held by each member, and the nature of the commitments;</t>
  </si>
  <si>
    <t xml:space="preserve">    v. gender;</t>
  </si>
  <si>
    <t xml:space="preserve">    vi.  under-represented social groups</t>
  </si>
  <si>
    <t xml:space="preserve">    vii.  competencies relevant to the impacts of the organisation;</t>
  </si>
  <si>
    <t xml:space="preserve">    viii. stakeholder representation</t>
  </si>
  <si>
    <t>2-10</t>
  </si>
  <si>
    <t>Nomination and Selection of the Highest Governance Body</t>
  </si>
  <si>
    <t>2-11</t>
  </si>
  <si>
    <t>Chair of the Highest Governance Body</t>
  </si>
  <si>
    <t>2-12</t>
  </si>
  <si>
    <t>Role of the Highest Governance Body in Overseeing the Management of Impacts</t>
  </si>
  <si>
    <t>AGIG's  ESG Committee assists the Board in fulfilling oversight responsibilities and duties relating to developing, approving and updating the purpose, strategy and policy goals in relation to sustainability.  Refer to the Governance section in the 2025 ESG Report for further information</t>
  </si>
  <si>
    <t>2-13</t>
  </si>
  <si>
    <t>Delegation of Responsibility for Managing Impacts</t>
  </si>
  <si>
    <t>2-14</t>
  </si>
  <si>
    <t>Role of the Highest Governance Body in Sustainability Reporting</t>
  </si>
  <si>
    <t>2-15</t>
  </si>
  <si>
    <t>Conflicts of Interest</t>
  </si>
  <si>
    <t>2-16</t>
  </si>
  <si>
    <t>Communication of Critical Concerns</t>
  </si>
  <si>
    <t>2-17</t>
  </si>
  <si>
    <t>Collective Knowledge of the Highest Governance Body</t>
  </si>
  <si>
    <t>2-18</t>
  </si>
  <si>
    <t>Evaluation of the Performance of the Highest Governance Body</t>
  </si>
  <si>
    <t>2-19</t>
  </si>
  <si>
    <t>Remuneration Policies</t>
  </si>
  <si>
    <t>2-20</t>
  </si>
  <si>
    <t>Process to Determine Remuneration</t>
  </si>
  <si>
    <t>2-21</t>
  </si>
  <si>
    <t>Annual Total Compensation Ratio</t>
  </si>
  <si>
    <t>Strategy, Policies and Practices</t>
  </si>
  <si>
    <t>2-22</t>
  </si>
  <si>
    <t>Statement on Sustainable Development Strategy</t>
  </si>
  <si>
    <t xml:space="preserve">This information is available in the Sustainability Report on the ASIC website.
</t>
  </si>
  <si>
    <t>2-23</t>
  </si>
  <si>
    <t>Policy Commitments</t>
  </si>
  <si>
    <t>2-24</t>
  </si>
  <si>
    <t>Embedding Policy Commitments</t>
  </si>
  <si>
    <t>2-25</t>
  </si>
  <si>
    <t>Processes to Remediate Negative Impacts</t>
  </si>
  <si>
    <t>2-26</t>
  </si>
  <si>
    <t>Mechanism for Seeking Advice and Raising Concerns</t>
  </si>
  <si>
    <t>2-27</t>
  </si>
  <si>
    <t>Compliance with Laws and Regulations</t>
  </si>
  <si>
    <t>Australian Gas Infrastructure Group commits to abiding by all applicable laws and regulations in the places we conduct our activities and operations
ESG Principles we subscribe to include those outlined in the vision, goals and principles of the UN Sustainable Development Goals, and the associations we are a member of, as listed in GRI 2-28. We also have a number of external legislative, regulatory and voluntary ESG frameworks we adhere to, as described on our website
AGIG has no significant instances of non-compliance with laws and regulations to report during this period</t>
  </si>
  <si>
    <t>2-28</t>
  </si>
  <si>
    <t>Membership Associations</t>
  </si>
  <si>
    <t>Australian Hydrogen Council
Australian Pipelines and Gas Association
Bioenergy Australia
Centre for New Energy Technologies
Clean Energy Council
Energy Networks Association (ENA)
Energy Charter - #bettertogether
Future Fuels Cooperative Research Centre
SA H2H Hydrogen Technology Cluster</t>
  </si>
  <si>
    <t>Stakeholder Engagement</t>
  </si>
  <si>
    <t>2-29</t>
  </si>
  <si>
    <t>Approach to Stakeholder Engagement</t>
  </si>
  <si>
    <t>Stakeholder Engagement at AGIG
2025 Community Impact Report (www.agig.com.au/publications)</t>
  </si>
  <si>
    <t>2-30</t>
  </si>
  <si>
    <t>Collective Bargaining Agreements</t>
  </si>
  <si>
    <t>AGIG requires that employees' and contractor remuneration complies with statutory and regulatory requirements. AGIG has one Enterprise Agreement and employees covered by the Agreement (National Control Centre) have remuneration paid in accordance with the Agreement.</t>
  </si>
  <si>
    <t>Material Topics</t>
  </si>
  <si>
    <t>3-1</t>
  </si>
  <si>
    <t>Process to Determine Material Topics</t>
  </si>
  <si>
    <t>3-2</t>
  </si>
  <si>
    <t>List of Material Topics</t>
  </si>
  <si>
    <t>3-3</t>
  </si>
  <si>
    <t>Management of Material Topics</t>
  </si>
  <si>
    <t>Industry Specific Standards</t>
  </si>
  <si>
    <t>GRI 11: Oil and Gas Sector 2021</t>
  </si>
  <si>
    <t>11-1</t>
  </si>
  <si>
    <t>GHG Emissions</t>
  </si>
  <si>
    <t>Disclosure 3-3 Management of material topics</t>
  </si>
  <si>
    <t>We undertake a Materiality Assessment annually, which also inlcudes a review of our emissions. This is outlined in our 2025 ESG Report.</t>
  </si>
  <si>
    <t>11-1-1</t>
  </si>
  <si>
    <t>Describe actions taken to manage flaring and venting and the effectiveness of actions taken</t>
  </si>
  <si>
    <t>Partial disclosure - AGIG minimises the use of venting wherever possible by ensuring the lowest volume/pressure prior to venting. We also have our end of life valve replacement program that replaces older valves with no leak valves</t>
  </si>
  <si>
    <t>11-1-2</t>
  </si>
  <si>
    <t>Energy consumption within the organisation</t>
  </si>
  <si>
    <t>We do not report against GRI 11-1-2 as information is currently unavailable</t>
  </si>
  <si>
    <t>11-1-3</t>
  </si>
  <si>
    <t>Energy consumption outside of the organisation</t>
  </si>
  <si>
    <t>We do not report against GRI 11-1-3 as information is currently unavailable</t>
  </si>
  <si>
    <t>11-1-4</t>
  </si>
  <si>
    <t>Energy Intensity</t>
  </si>
  <si>
    <t>We do not report against GRI 11-1-4 as information is currently unavailable</t>
  </si>
  <si>
    <t>11-1-5</t>
  </si>
  <si>
    <t>Direct (Scope 1) GHG Emissions</t>
  </si>
  <si>
    <t>Refer to the ESG data table 2025 (Tab 2, Environmental).</t>
  </si>
  <si>
    <t>11-1-6</t>
  </si>
  <si>
    <t>Energy Indirect (Scope 2) GHG Emissions</t>
  </si>
  <si>
    <t>11-1-7</t>
  </si>
  <si>
    <t>Other indirect (Scope 3) GHG Emissions</t>
  </si>
  <si>
    <t>Refer to the ESG data table 2025 (Tab 2, Environmental).
We have completed a Materiality Assessment in 2025, further information on this and future reporting can be found in our 2025 Sustainability Report (available on the ASIC website).</t>
  </si>
  <si>
    <t>11-1-8</t>
  </si>
  <si>
    <t>GHG Emissions intensity</t>
  </si>
  <si>
    <t>We do not report against GRI 11-1-8 as information is currently unavailable</t>
  </si>
  <si>
    <t>11-2</t>
  </si>
  <si>
    <t>Climate Adaption, Resilience, and Transition</t>
  </si>
  <si>
    <t>11-2-1</t>
  </si>
  <si>
    <t>Management of material topics -
Describe policies, commitments, and actions of the organisation to prevent or mitigate the impacts of the transition to a low-carbon economy on workers and local communities
Report the level and function within the organisation that has been assigned responsibility for managing risks and opportunities due to climate change
Describe the board's oversight in managing risks and opportunities due to climate change
Report whether responsibility to manage climate change-related impacts is linked to performance assessments or incentive mechanisms, including the remuneration policies for highest governance body members and senior executives
Describe the climate change-related scenarios used to assess the resilience of the organisations strategy, including a 2c or lower scenario</t>
  </si>
  <si>
    <t>We undertake a Materiality Assessment annually, which also inlcudes a review of our climate resilience. This is available in the Sustainabilty Report, available on the ASIC website.
We have begun reporting on this topic. Refer to our 2025 Sustainability Report which is available in the ASIC website.</t>
  </si>
  <si>
    <t>11-2-2</t>
  </si>
  <si>
    <t xml:space="preserve">Financial Implications and other risk and opportunities due to climate change-
Report the emissions potential for proven and probable reserves
Report the internal carbon-pricing and oil and gas pricing assumptions that have informed the identification of risks and opportunities due to climate change
Describe how climate change-related risks and opportunities affect or could affect the organisations operations or revenue, including:
 - development of currently proven and probable reserves
 - potential write-offs and early closure of existing assets
 - oil and gas production volumes for the current reporting period and projected volumes for the next five years
Report the percentage of capital expenditure (Capex) that is allocated to investments in:
 - prospection, exploration, and development of new reserves
 - energy from renewable sources (by type of source)
 - technologies to remove CO2 from the atmosphere and nature-based solutions to mitigate climate change
 - other research and development initiatives that  can address the organisations risks related to climate change
Report net mass of CO2 in metric tons captured and removed from the atmosphere (CO2 stored less than GHG emitted in the process)
</t>
  </si>
  <si>
    <t>We do not report against GRI11-2-2 as information is currently unavailable</t>
  </si>
  <si>
    <t>11-2-3</t>
  </si>
  <si>
    <t>Reduction of GHG emissions
Report how the goals and targets for GHG emissions are set, specify whether they are informed by scientific consensus, and list any authoritative intergovernmental instruments or mandatory legislation the goals and targets are aligned with
Report the Scopes (1, 2, 3) of GHG emissions, activities, and business relationships to which the goals and targets apply.
Report the baseline for the goals and targets and the timeline for achieving them.</t>
  </si>
  <si>
    <t>We publish our targets and progress against targets annually. Refer to the 2025 Sustainability Report, available on the ASIC website.</t>
  </si>
  <si>
    <t>11-3</t>
  </si>
  <si>
    <t>Air emissions</t>
  </si>
  <si>
    <t>11-3-1</t>
  </si>
  <si>
    <t>Management of material topics</t>
  </si>
  <si>
    <t>We undertake a Materiality Assessment annually, which also inlcudes a review of our emissions. This is outlined in our 2025 ESG and Sustainability Reports.</t>
  </si>
  <si>
    <t>11-3-2</t>
  </si>
  <si>
    <t>Disclosure of Nitrogen oxides (NOx), sulphur oxides (SOx), and other significant air emissions</t>
  </si>
  <si>
    <t>We do not report against GRI 11-3-2 as we do not have complete information available.  We plan to progress our disclosures in this area in the coming years</t>
  </si>
  <si>
    <t>11-3-3</t>
  </si>
  <si>
    <t>Assessment of the health and safety impacts of product and service categories
 - Describe actions taken to improve product quality to reduce air emissions</t>
  </si>
  <si>
    <t>We do not report against GRI 11-3-\32 as we do not have complete information available.  We plan to progress our disclosures in this area in the coming years</t>
  </si>
  <si>
    <t>11-4</t>
  </si>
  <si>
    <t>Biodiversity</t>
  </si>
  <si>
    <t>11-4-1</t>
  </si>
  <si>
    <t>Management of material topics
 - Describe policies and commitments to achieving no net loss or a net gain to biodiversity on operational sites; and whether these commitments apply to existing and future operations and to operations beyond areas of high biodiversity value
 - Report whether application of the mitigation hierarchy has informed actions to manage biodiversity-related impacts</t>
  </si>
  <si>
    <t>We do not currently report against GRI 11-4. We have set a new biodiversity target which is available in the Environment section of the 2025 ESG Report.</t>
  </si>
  <si>
    <t>11-4-2</t>
  </si>
  <si>
    <t>Operational sies owned, leased, managed in, or adjacent to, protected areas and areas of high biodiversity value outside protected areas</t>
  </si>
  <si>
    <t>11-4-3</t>
  </si>
  <si>
    <t>Significant impacts of activities, products and services on biodiversity
 - Report significant impacts on biodiversity with reference to affected habitats and ecosystems</t>
  </si>
  <si>
    <t>11-4-4</t>
  </si>
  <si>
    <t>Habitats protected or restored
Describe how the application of the mitigation hierarchy, if applicable, has resulted in:
  - areas protected through avoidance measures or offset measures
  - areas restored through on-site restoration measures or offset measures</t>
  </si>
  <si>
    <t>11-4-5</t>
  </si>
  <si>
    <t>Red List species and national conservation list species with habitats in areas affected by operations</t>
  </si>
  <si>
    <t>11-5</t>
  </si>
  <si>
    <t>Waste</t>
  </si>
  <si>
    <t>11-5-1</t>
  </si>
  <si>
    <t>We do not currently report against GRI 11-4 however we have begun collecting waste, tracking and reporting on waste, the consideration of setting a waste reduction target by the end of 2026.</t>
  </si>
  <si>
    <t>11-5-2</t>
  </si>
  <si>
    <t>Waste generation and significant waste-related impacts</t>
  </si>
  <si>
    <t>11-5-3</t>
  </si>
  <si>
    <t>Management of significant waste-related impacts</t>
  </si>
  <si>
    <t>11-5-4</t>
  </si>
  <si>
    <t>Waste generated
When reporting the composition of the waste generated, include a breakdown of the following waste streams, if applicable:
  -  Drilling waste (mud and cuttings)
  -  Scale and sludges
  - Tailings</t>
  </si>
  <si>
    <t>Further information can be found in our 2025 ESG Report.</t>
  </si>
  <si>
    <t>11-6</t>
  </si>
  <si>
    <t>Water and Effluents</t>
  </si>
  <si>
    <t>11-6-1</t>
  </si>
  <si>
    <t>We do not currently report against GRI 11-6 as the topic is not material and information is not available</t>
  </si>
  <si>
    <t>11-6-2</t>
  </si>
  <si>
    <t>Interactions with water as a shared resource</t>
  </si>
  <si>
    <t>11-6-3</t>
  </si>
  <si>
    <t>Management of water discharge-related impacts</t>
  </si>
  <si>
    <t>11-6-4</t>
  </si>
  <si>
    <t>Water withdrawal</t>
  </si>
  <si>
    <t>11-6-5</t>
  </si>
  <si>
    <t>Water discharge
 - Report volume in megalitres of produced water and process wastewater discharged
 - Report the concentration (mg/L) of hydrocarbons discharged in produced water and process wastewater</t>
  </si>
  <si>
    <t>11-6-6</t>
  </si>
  <si>
    <t>Water consumption</t>
  </si>
  <si>
    <t>11-7</t>
  </si>
  <si>
    <t>Closure and Rehabilitation</t>
  </si>
  <si>
    <t>11-7-1</t>
  </si>
  <si>
    <t>We do not currently report against GRI 11-7 as the topic is not material and information is not available</t>
  </si>
  <si>
    <t>11-7-2</t>
  </si>
  <si>
    <t>Minimum notice periods regarding operational changes
 - Describe approach to engaging workers in advance of significant operational changes</t>
  </si>
  <si>
    <t>11-7-3</t>
  </si>
  <si>
    <t>Programs for upgrading employee skills and transition assistance programs</t>
  </si>
  <si>
    <t>11-7-4</t>
  </si>
  <si>
    <t>Additional sector disclosures
 - have closure and rehabilitation plans in place
 - have been closed
 - are in the process of being closed</t>
  </si>
  <si>
    <t>11-7-5</t>
  </si>
  <si>
    <t>List the decommissioned structures left in place and describe the rationale for leaving them in place</t>
  </si>
  <si>
    <t>11-7-6</t>
  </si>
  <si>
    <t>Report the total monetary value of financial provisions for closure and rehabilitation made by the organisation, including post-closure monitoring and aftercare for operational sites</t>
  </si>
  <si>
    <t>11-8</t>
  </si>
  <si>
    <t>Reporting on Asset Integrity and Critical Incident Management</t>
  </si>
  <si>
    <t>11-8-1</t>
  </si>
  <si>
    <t>We undertake a Materiality Assessment annually, which considers the broad risks and opportunities at a business level. This is outlined in our 2025 ESG and Sustainability Reports.</t>
  </si>
  <si>
    <t>11-8-2</t>
  </si>
  <si>
    <t>Significant spills</t>
  </si>
  <si>
    <t>We do not report against GRI 11-8-2</t>
  </si>
  <si>
    <t>11-8-3</t>
  </si>
  <si>
    <t>Report the total number of Tier 1 and 2 process safety events, and a breakdown of this total by business activity</t>
  </si>
  <si>
    <t xml:space="preserve">Refer to the ESG data table 2025 (Tab 5, Safety) </t>
  </si>
  <si>
    <t>11-8-4</t>
  </si>
  <si>
    <t>The following additional sector disclosures are for organisations with oil sands mining operations</t>
  </si>
  <si>
    <t>We do not report against GRI 11-8-4 as this is not applicable to our business</t>
  </si>
  <si>
    <t>11-9</t>
  </si>
  <si>
    <t>Occupational Health and Safety</t>
  </si>
  <si>
    <t>11-9-1</t>
  </si>
  <si>
    <t>11-9-2</t>
  </si>
  <si>
    <t>Occupational health and safety management system</t>
  </si>
  <si>
    <t>AGIG has an OHS Management System in place that covers the following elements: 
 - OHS risk and hazard assessments to identify what could cause harm in the workplace
 - Prioritisation and integration of action plans with quantified targets to address those risks
 - Integration of actions to prepare for and respond to emergency situations
 - Evaluation of progress in reducing/preventing health issues/risks against targets
 - Procedures to investigate work-related injuries, ill health, diseases and incidents
 - OHS training provided to employees and/or other relevant parties to raise awareness and reduce operational health and safety incidents
Refer to AGIG's website for our Health and Safety Policy
OHS is an Australian legal requirement</t>
  </si>
  <si>
    <t>11-9-3</t>
  </si>
  <si>
    <t>Hazard identification, risk assessment, and incident investigation</t>
  </si>
  <si>
    <t>We plan to progress our disclosures in this area in future years</t>
  </si>
  <si>
    <t>11-9-4</t>
  </si>
  <si>
    <t>Occupational health services</t>
  </si>
  <si>
    <t>Refer to 11-9-2</t>
  </si>
  <si>
    <t>11-9-5</t>
  </si>
  <si>
    <t>Worker participation, consultation, and communication on occupational health and safety</t>
  </si>
  <si>
    <t>Refer to ESG Data Table 2025 (Tab 5, Safety) and (Tab 9, Key Corporate Policies and Plans)</t>
  </si>
  <si>
    <t>11-9-6</t>
  </si>
  <si>
    <t>Worker training on occupational health and safety</t>
  </si>
  <si>
    <t>Compliance with AGIG's Zero Harm principles is a mandatory requirement for all employees and contractors
AGIG's Zero Harm Principles can be found here https://www.agig.com.au/</t>
  </si>
  <si>
    <t>11-9-7</t>
  </si>
  <si>
    <t>Promotion of worker health</t>
  </si>
  <si>
    <t>AGIG's Health and Wellbeing program offers all employees access to our Employee Assistance Program, Flu Vaccinations, monthly events (via our Health and Wellbeing Calendar) to participate in events supporting wellbeing and inclusion) and health and skin checks</t>
  </si>
  <si>
    <t>11-9-8</t>
  </si>
  <si>
    <t>Prevention and mitigation of occupational health and safety impacts directly linked by business relationships</t>
  </si>
  <si>
    <t>HSE plans are developed, documented and integrated into the overall AGIG business planning process
HSE plan details the HSE Vision, Objectives, Key Performance Indicators (KPIs), resources required and timeframes to drive continuous improvement initiatives
A variety of inputs are considered during HSE planning including: Executive directives, key stakeholder input, risk framework, incidents, legal requirements, HSE management system and beyond compliance opportunities</t>
  </si>
  <si>
    <t>11-9-9</t>
  </si>
  <si>
    <t>Workers covered by an occupational health and safety management system</t>
  </si>
  <si>
    <t>11-9-10</t>
  </si>
  <si>
    <t>Work-related injuries</t>
  </si>
  <si>
    <t>Refer to ESG Data Table 2025 (Tab 5, Safety)</t>
  </si>
  <si>
    <t>11-9-11</t>
  </si>
  <si>
    <t>Work-related ill health</t>
  </si>
  <si>
    <t>11-10</t>
  </si>
  <si>
    <t>Employment Practices</t>
  </si>
  <si>
    <t>11-10-1</t>
  </si>
  <si>
    <t>We undertake a Materiality Assessment annually, which considers the broad risks and opportunities at a business level. This is outlined in our 2025 ESG Report</t>
  </si>
  <si>
    <t>11-10-2</t>
  </si>
  <si>
    <t>New employee hires and employee turnover</t>
  </si>
  <si>
    <t>Refer to ESG Data Table 2025 (Tab 4, Employment)</t>
  </si>
  <si>
    <t>11-10-3</t>
  </si>
  <si>
    <t>Benefits provided to full-time employees that are not provided to temporary or part-time employees</t>
  </si>
  <si>
    <t>Refer to ESG Data Table 2025 (Tab 4, Employment and Training) and (Tab 9, Key Corporate Policies and Plans)</t>
  </si>
  <si>
    <t>11-10-4</t>
  </si>
  <si>
    <t>Parental Leave</t>
  </si>
  <si>
    <t>We do not report against GRI 11-10-4 as information is currently unavailable, however we plan to progress our disclosures in this area in coming years</t>
  </si>
  <si>
    <t>11-10-5</t>
  </si>
  <si>
    <t xml:space="preserve">Minimum notice periods regarding operational changes </t>
  </si>
  <si>
    <t>AGIG complies with Australian Law in relation to minimum notice period required to employees regarding operational changes</t>
  </si>
  <si>
    <t>11-10-6</t>
  </si>
  <si>
    <t>Average hours of training per year per employee</t>
  </si>
  <si>
    <t>11-10-7</t>
  </si>
  <si>
    <t>AGIG offers a number of programs for Career development and recognition via our Employee Benefits program, including professional development, study leave and education assistance policy.  At this stage we do not offer any transition assistance programs, this is an area we are considering for future reporting periods</t>
  </si>
  <si>
    <t>11-10-8</t>
  </si>
  <si>
    <t>New suppliers that were screened using social criteria</t>
  </si>
  <si>
    <t>We do not report against GRI 11-10-8 as information is currently unavailable, however we plan to progress our disclosures in this area in coming years.</t>
  </si>
  <si>
    <t>11-10-9</t>
  </si>
  <si>
    <t>Negative social impacts in the supply chain and actions taken</t>
  </si>
  <si>
    <t>We do not report against GRI 11-10-9 as information is currently unavailable, however we plan to progress our disclosures in this area in coming years.</t>
  </si>
  <si>
    <t>11-11</t>
  </si>
  <si>
    <t>Non-discrimination and Equal Opportunity</t>
  </si>
  <si>
    <t>11-11-1</t>
  </si>
  <si>
    <t>11-11-2</t>
  </si>
  <si>
    <t>Proportion of senior management hired from the local community</t>
  </si>
  <si>
    <t>We do not report against GRI 11-11-2 as information is currently unavailable, however we plan to progress our disclosures in this area in coming years</t>
  </si>
  <si>
    <t>11-11-3</t>
  </si>
  <si>
    <t>Refer to GRI 11-10-4</t>
  </si>
  <si>
    <t>11-11-4</t>
  </si>
  <si>
    <t>Refer to GRI 11-10-6</t>
  </si>
  <si>
    <t>11-11-5</t>
  </si>
  <si>
    <t>Diversity of governance bodies and employees</t>
  </si>
  <si>
    <t>We do not report against GRI 11-11-5 as information is currently unavailable, however we plan to progress our disclosures in this area in coming years</t>
  </si>
  <si>
    <t>11-11-6</t>
  </si>
  <si>
    <t>Ratio of basic salary and remuneration</t>
  </si>
  <si>
    <t>11-11-7</t>
  </si>
  <si>
    <t>Incidents of discrimination and corrective actions taken</t>
  </si>
  <si>
    <t>We do not report against GRI 11-11-7 as information is currently unavailable, however we plan to progress our disclosures in this area in coming years</t>
  </si>
  <si>
    <t>11-12</t>
  </si>
  <si>
    <t>Forced Labor and Modern Slavery</t>
  </si>
  <si>
    <t>11-12-1</t>
  </si>
  <si>
    <t>11-12-2</t>
  </si>
  <si>
    <t>Operations and suppliers at significant risk for incidents of forced or compulsory labor</t>
  </si>
  <si>
    <t>Refer to AGIG's Modern Slavery Statement (provide link to our Website)</t>
  </si>
  <si>
    <t>11-12-3</t>
  </si>
  <si>
    <t>We do not report against GRI 11-12-3 as information is currently unavailable</t>
  </si>
  <si>
    <t>11-13</t>
  </si>
  <si>
    <t>Reporting on Freedom of Association and Collective Bargaining</t>
  </si>
  <si>
    <t>11-13-1</t>
  </si>
  <si>
    <t>11-13-2</t>
  </si>
  <si>
    <t>Operations and suppliers in which the right to freedom of association and collective bargaining may be at risk</t>
  </si>
  <si>
    <t>We do not report against GRI 11-13-2 as information is currently unavailable</t>
  </si>
  <si>
    <t>11-14</t>
  </si>
  <si>
    <t>Economic Impacts</t>
  </si>
  <si>
    <t>11-14-1</t>
  </si>
  <si>
    <t>11-14-2</t>
  </si>
  <si>
    <t>Direct economic value generated and distributed</t>
  </si>
  <si>
    <t>We do not report against GRI 11-14 2-5 as information is currently unavailable</t>
  </si>
  <si>
    <t>11-14-3</t>
  </si>
  <si>
    <t>11-14-4</t>
  </si>
  <si>
    <t>Infrastructure investments and services supported</t>
  </si>
  <si>
    <t>11-14-5</t>
  </si>
  <si>
    <t>Significant indirect economic impacts</t>
  </si>
  <si>
    <t>11-14-6</t>
  </si>
  <si>
    <t>Proportion of spending on local suppliers</t>
  </si>
  <si>
    <t>Refer to ESG Data Table 2025 (Tab 7, Supply Chain)</t>
  </si>
  <si>
    <t>11-15</t>
  </si>
  <si>
    <t>Local Communities</t>
  </si>
  <si>
    <t>11-15-1</t>
  </si>
  <si>
    <t>Management of material topics
Additional sector recommendations: 
 - Describe the approach to identifying stakeholders within local communities and to engage with them
 - List the vulnerable groups that the organisation has identified within the local communities
 - List any collective or individual rights that the organisation has identified that are of particular concern for local communities
 - Describe the approach to engaging with vulnerable groups, including
   -  how it seeks to ensure meaningful engagement
    - how it seeks to ensure safe and equitable gender participation</t>
  </si>
  <si>
    <t>Refer to our ESG Reporting Suite for further information, including our PSP Program with customers experiencing vulnerability, The Energy Charter and our Community Impact Report</t>
  </si>
  <si>
    <t>11-15-2</t>
  </si>
  <si>
    <t>Operations with local community engagement, impact assessments, and development programs</t>
  </si>
  <si>
    <t>11-15-3</t>
  </si>
  <si>
    <t>Operations with significant actual and potential negative impacts on local communities</t>
  </si>
  <si>
    <t>We do not report against GRI 11-15-3 as information is currently unavailable</t>
  </si>
  <si>
    <t>11-15-4</t>
  </si>
  <si>
    <t>Additional sector disclosures:
Report the number and type of grievances from local communities identified, including:
  - percentage of grievances that were addressed and resolved
  - percentage of grievances that were resolved through remediation</t>
  </si>
  <si>
    <t>We do not report against GRI 11-15-4 as information is currently unavailable</t>
  </si>
  <si>
    <t>11-16</t>
  </si>
  <si>
    <t>Land and Resource Rights</t>
  </si>
  <si>
    <t>11-16-1</t>
  </si>
  <si>
    <t>Management of material topics
Additional sector recommendations
  - Describe the approach to engaging with affected vulnerable groups, including:
    - how the organisation seeks to ensure engagement is meaningful
    -  how the organisation seeks to ensure safe and equitable gender participation</t>
  </si>
  <si>
    <t>We do not report against GRI 11-16-1 as information is currently unavailable</t>
  </si>
  <si>
    <t>11-16-2</t>
  </si>
  <si>
    <t>Additional sector disclosures:
List the locations of operations that caused or contributed to involuntary resettlement or where such resettlement is ongoing
For each location, describe how peoples' livelihoods and human rights were affected and restored</t>
  </si>
  <si>
    <t>We do not report against GRI 11-16-2 as information is currently unavailable</t>
  </si>
  <si>
    <t>11-17</t>
  </si>
  <si>
    <t>Rights of Indigenous Peoples</t>
  </si>
  <si>
    <t>11-17-1</t>
  </si>
  <si>
    <t>Management of material topics
Additional sector recommendations
 - Describe the community development programmes that are intended to enhance positive impacts for indigenous peoples, including the approach to providing employment, procurement, and training opportunities
 - Describe the approach of engaging with indigenous peoples, including:
    -  how the organisation seeks to ensure engagement is meaningful
    -  how the organisation seeks to ensure indigenous women can participate safely and equitably</t>
  </si>
  <si>
    <t>AGIG has a "Innovate" Reconciliation Action Plan in place
Refer to our ESG and Community Impact Reports for additional information</t>
  </si>
  <si>
    <t>11-17-2</t>
  </si>
  <si>
    <t>Incidents of violations involving the rights of indigenous peoples
Additional sector recommendations
 - Describe the identified incidents of violations involving the rights of indigenous peoples</t>
  </si>
  <si>
    <t>11-17-3</t>
  </si>
  <si>
    <t>List the locations of operations where indigenous peoples are present or affected by activities of the organisation</t>
  </si>
  <si>
    <t>Our 2025 ESG and Community Impact Report provides information on activies with indigenous groups</t>
  </si>
  <si>
    <t>Report if the organisation has been involved in a process of seeking free, prior and informed consent (FPIC) from indigenous peoples for any of the organisation's activities, including, in each case:
  - whether the process has been mutually accepted by the organisation and the affected indigenous peoples:
  - whether an agreement has been reached, and if so, if the agreement is publicly available</t>
  </si>
  <si>
    <t>11-18</t>
  </si>
  <si>
    <t>Conflict and Security</t>
  </si>
  <si>
    <t>11-18-1</t>
  </si>
  <si>
    <t>Management of material topics
Additional sector recommendations
 - List the locations of operations in areas of conflict
  - Describe the approach to ensuring respect for human rights by public and private security providers</t>
  </si>
  <si>
    <t>We do not report against GRI 11-18-1 as information is currently unavailable</t>
  </si>
  <si>
    <t>11-18-2</t>
  </si>
  <si>
    <t>Security personnel trained in human rights policies or procedures</t>
  </si>
  <si>
    <t>11-19</t>
  </si>
  <si>
    <t>Anti-competitive Behaviour</t>
  </si>
  <si>
    <t>11-19-1</t>
  </si>
  <si>
    <t xml:space="preserve">Management of material topics  </t>
  </si>
  <si>
    <t>We do not report against GRI 11-19-1 and 11-19-2 as information is currently unavailable</t>
  </si>
  <si>
    <t>11-19-2</t>
  </si>
  <si>
    <t>Legal actions for anti-competitive behaviour, anti-trust, and monopoly practices</t>
  </si>
  <si>
    <t>11-20</t>
  </si>
  <si>
    <t>Anti-corruption</t>
  </si>
  <si>
    <t>11-20-1</t>
  </si>
  <si>
    <t>Management of material topics  
Additional sector recommendations
  -  Describe how potential impacts of corruption or risks of corruption are managed in the organisation's supply chain
  -  Describe the whistleblowing and other mechanisms in place for individuals to raise concerns about corruption.</t>
  </si>
  <si>
    <t>Refer to our 2025 ESG Report, Governance section</t>
  </si>
  <si>
    <t>11-20-2</t>
  </si>
  <si>
    <t>Operations assessed for risks related to corruption</t>
  </si>
  <si>
    <t>Partial disclosure -
For the Executive Management Team and Senior Management Team, Procurement and Finance Teams Anti-corruption Training  is mandatory 
Training is refreshed every two years.  We plan to progress our disclosures in this area in the coming years</t>
  </si>
  <si>
    <t>11-20-3</t>
  </si>
  <si>
    <t>Communication and training about anti-corruption policies and procedures</t>
  </si>
  <si>
    <t>11-20-4</t>
  </si>
  <si>
    <t>Confirmed incidents of corruption and actions taken</t>
  </si>
  <si>
    <t>Refer to ESG Data Table 2025 (Tab 3, Governance)</t>
  </si>
  <si>
    <t>11-20-5</t>
  </si>
  <si>
    <t>Additional sector disclosures:
Describe the approach to contract transparency, including:
  -  whether contracts and licenses are made publicly and, if so, where they are published
  - if contracts or licenses are not publicly available, the reason for this and actions taken to make them public in the future</t>
  </si>
  <si>
    <t>We do not report against GRI 11-20-5 as information is currently unavailable</t>
  </si>
  <si>
    <t>11-20-6</t>
  </si>
  <si>
    <t>Additional sector disclosures:
List the organization's beneficial owners and xplain how the organization indentifies the beneficial owners of busines partners, including joint ventures and suppliers</t>
  </si>
  <si>
    <t>We do not report against GRI 11-20-6 as information is currently unavailable</t>
  </si>
  <si>
    <t>11-21</t>
  </si>
  <si>
    <t>Payments to Governments</t>
  </si>
  <si>
    <t>11-21-1</t>
  </si>
  <si>
    <t>We do not report against GRI 11-21-1 to GRI 11-21-18 as information is currently unavailable, however we plan to progress our disclosures in this area in coming years</t>
  </si>
  <si>
    <t>11-21-2</t>
  </si>
  <si>
    <t>11-21-3</t>
  </si>
  <si>
    <t>Financial assistance received from government</t>
  </si>
  <si>
    <t>11-21-4</t>
  </si>
  <si>
    <t>Approach to tax</t>
  </si>
  <si>
    <t>11-21-5</t>
  </si>
  <si>
    <t>Tax governance, control, and risk management</t>
  </si>
  <si>
    <t>11-21-6</t>
  </si>
  <si>
    <t>Stakeholder engagement and management of concerns related to tax</t>
  </si>
  <si>
    <t>11-21-7</t>
  </si>
  <si>
    <t>Country-by-country reporting</t>
  </si>
  <si>
    <t>11-21-8</t>
  </si>
  <si>
    <t>Additional sector disclosures (not relevant to AGIG)</t>
  </si>
  <si>
    <t>11-22</t>
  </si>
  <si>
    <t>Reporting on Public Policy</t>
  </si>
  <si>
    <t>11-22-1</t>
  </si>
  <si>
    <t>Management of material topics  
Additional sector recommendations
  -  Describe the organisation's stance on significant issues that are the focus of its participation in public policy development and lobbying; and any differences between these positions and its stated policies, goals, or other public positions
  - Report whether the organisation is a member of, or contributes to, any representative associations or committees that participate in public policy development and lobbying, including:
  - the nature of this contribution
  -  any differences between the organisation's stated policies, goals, or other public positions on significant issues related to climate change, and the positions of the representative associations or committees</t>
  </si>
  <si>
    <t>We do not report against GRI 11-22-1 and GRI 11-22-2 as information is currently unavailable</t>
  </si>
  <si>
    <t>11-22-2</t>
  </si>
  <si>
    <t>Political contributions</t>
  </si>
  <si>
    <t>Topic Standards - To be reviewed by AMQ</t>
  </si>
  <si>
    <t> </t>
  </si>
  <si>
    <t>GRI: 102: Climate Change 2025</t>
  </si>
  <si>
    <t>102-1</t>
  </si>
  <si>
    <t>Transition plan for climate change mitigation
The organization shall:
a. describe its transition plan, including policies and actions to mitigate climate change; 
b. describe how the transition plan aligns with the latest scientific evidence on the global effort needed to limit global warming to 1.5oC, including the source of the climate change-related scenarios used, and the methodologies and assumptions used todevelop the transition plan;
c. report the total expenditure incurred by the implementation of the transition plan as monetary value and percentage of the total expenditure incurred in the reporting period;
d. report the governance bodies or individual roles responsible for overseeing and implementing the transition plan and their responsibilities;
e. describe how the transition plan is embedded in its business strategy; report the targets to achieve the transition plan and progress toward them, including:
       i. GHG emissions reduction targets reported under Disclosure 102-4;
       ii. targets to phase out fossil fuels, the base year, and standards, methodologies, and assumptions used to set the targets;
       iii. other climate change mitigation targets, how these were set, what is covered, the base year, and their role within the transition plan;
f. describe how the transition plan aligns with just transition principles and how engagement with stakeholders informs its development and implementation;
g. describe the impacts on people and the environment from implementing the transition plan and the actions taken to manage them, including:
       i. workers, local communities, and Indigenous Peoples;
       ii. biodiversity;
h. describe how its public policy activities, including lobbying activities, are consistent with the transition plan;
       i. explain, in the absence of a transition plan, why it does not exist, and describe the steps being taken to develop it and the expected time frame.</t>
  </si>
  <si>
    <r>
      <t xml:space="preserve">Refer to 2025 Sustainability report which is available on the ASIC website
a. Refer to Our Value Chain Reduction Pathway and Emissions Tagets 
b. Refer to Scenario analaysis section
c. Refer to Current Impact on Financial Statements for each Climate related risk and opportunity in the Climate risks and Opportunities tables. </t>
    </r>
    <r>
      <rPr>
        <sz val="9"/>
        <color rgb="FF833C0C"/>
        <rFont val="Tahoma"/>
        <family val="2"/>
      </rPr>
      <t xml:space="preserve">
</t>
    </r>
    <r>
      <rPr>
        <sz val="9"/>
        <color rgb="FF000000"/>
        <rFont val="Tahoma"/>
        <family val="2"/>
      </rPr>
      <t>d. Refer to Refer to Corporate Governance and Management Approach
e. Refer to Corporate Govenance. We undertake a materiallty assessment each year to review and update our targets
f. Refer to Corporate Govenance
g. This information is not yet available, we plan to progress our disclosures in this area in coming years</t>
    </r>
    <r>
      <rPr>
        <sz val="9"/>
        <color rgb="FF833C0C"/>
        <rFont val="Tahoma"/>
        <family val="2"/>
      </rPr>
      <t xml:space="preserve">
</t>
    </r>
    <r>
      <rPr>
        <sz val="9"/>
        <color rgb="FF000000"/>
        <rFont val="Tahoma"/>
        <family val="2"/>
      </rPr>
      <t>h. Refer to Transition Climate Risk 1 - Renewable gas policy support</t>
    </r>
  </si>
  <si>
    <t>102-2</t>
  </si>
  <si>
    <r>
      <t>Climate change adaption plan</t>
    </r>
    <r>
      <rPr>
        <sz val="9"/>
        <color rgb="FF000000"/>
        <rFont val="Tahoma"/>
        <family val="2"/>
      </rPr>
      <t xml:space="preserve">
The organization shall:
a. describe the impacts on people and the environment associated with its climate change-related risks and opportunities and how they were considered in the development of the adaptation plan;
b. describe its adaptation plan, including:
     i. policies and actions to adapt to climate change;
     ii. the source of the climate change-related scenarios used, the temperature projection included in the scenarios, and the methodologies and assumptions used to develop the adaptation plan;
     iii. the total expenditure incurred by the implementation of the adaptation plan as monetary value and percentage of the total expenditure incurred in the reporting  period;
     iv. the governance bodies or individual roles responsible for overseeing and implementing the adaptation plan and their responsibilities;
     v. the targets to achieve the adaptation plan and progress toward them;
     vi. how the adaptation plan aligns with just transition principles and how engagement with stakeholders informs its development and implementation;
c.  describe the impacts on people and the environment from implementing the adaptation plan and the actions taken to manage them, including for:
     i. workers, local communities, and Indigenous Peoples;
     ii. biodiversity;
d. explain, in the absence of an adaptation plan, why it does not exi</t>
    </r>
  </si>
  <si>
    <t xml:space="preserve">Refer to 2025 Sustainability report which is available on the ASIC website
</t>
  </si>
  <si>
    <t>Topic Disclosures</t>
  </si>
  <si>
    <t>102-3</t>
  </si>
  <si>
    <r>
      <t>Just Transition</t>
    </r>
    <r>
      <rPr>
        <sz val="9"/>
        <color rgb="FF000000"/>
        <rFont val="Tahoma"/>
        <family val="2"/>
      </rPr>
      <t xml:space="preserve">
In th context of its transition or adaptation efforts, the organization shall:
a. report the total number of new employees recruited and a breakdown of this total by:
    i. gender;
    ii. employee type;
b. report the total number of employees whose work was terminated and a breakdown of this total by:
    i. gender;
    ii. employee type;
c. report the total number of redeployed employees and a breakdown of this total by:
    i. gender;
    ii. employee type;
d. report the total number of employees who received training for up- and re-skilling, and a breakdown of this total by:
    i. gender;
    ii. employee type;
e. report the total number of new workers who are not employees recruited and a breakdown of this total by gender;
f. report the total number of workers who are not employees whose work was terminated and a breakdown of this total by gender;
g. report the total number and percentage of new employees recruited whose basic pay is at or above the cost-of-living estimate, and describe actions taken or commitments made to address any gaps between basic pay and the cost-of-living estimate for workers reported under 102-3-a and 102-3-e;
h..list the locations of operation where the organization has impacts on local communities and Indigenous Peoples;
i. report the percentage of locations of operation listed under 102-3-h in which an agreement has been reached with affected or potentially affected local communities or Indigenous Peoples to safeguard their interests;
j. report contextual information necessary to understand the data reported under 102-3 and describe the methodologies and assumptions used to compile the data, including whether the numbers are reported: 
     i. in head count, full-time equivalent (FTE), or using another methodology;
     ii. at the end of the reporting period, as an average across the reporting period, or using another methodology.</t>
    </r>
  </si>
  <si>
    <t>Requires current tracked employee metrics to be refined in the context of the transition plan. Majority of data is available through existing reporting in ESG Data table 2025 (tab 4 Employment and Training)
Additional metrics will be required to meet the requirements of this disclosure</t>
  </si>
  <si>
    <t>102-4</t>
  </si>
  <si>
    <r>
      <t>GHG emissions reduction targets and pogress</t>
    </r>
    <r>
      <rPr>
        <sz val="9"/>
        <color rgb="FF000000"/>
        <rFont val="Tahoma"/>
        <family val="2"/>
      </rPr>
      <t xml:space="preserve">
The organization shall:
a. report short-, medium-, and long-term gross Scope 1, Scope 2, and Scope 3 GHG emissions reduction targets in metric tons of CO₂ equivalent and as a percentage of base year emissions, where:
     i. gross Scope 1, Scope 2, and Scope 3 GHG emissions reduction targets are reported separately or where Scope 1 and Scope 2 GHG emissions are combined;
     ii. gross Scope 1 and Scope 2 GHG emissions reduction targets cover the total Scope 1 and Scope 2 GHG emissions reported under Disclosures 102-5 and 102-6;
     iii. GHG removals, GHG trades, and avoided GHG emissions are excluded;
b. for each gross GHG emissions reduction target, report whether biogenic CO₂ emissions are included in the target;
c.  for each gross Scope 2 GHG emissions reduction target, report whether the targets use the location-based or market-based method;
d.  for each gross Scope 3 GHG emissions reduction target, list the Scope 3 categories covered by the targets;
e.  for each gross GHG emissions reduction target, report the gases covered by the target;
f. explain how the gross GHG emissions reduction targets align with the latest scientific evidence on the effort needed to limit global warming to 1.5°C;
g. describe its gross GHG emissions reduction target revision policy;
h. for each gross GHG emissions reduction target, report the base year, including:
      i. the rationale for choosing it;
      ii. base year emissions in metric tons of CO2 equivalent;
      iii. the context for any significant changes in emissions that triggered recalculations of base year emissions;
      iv. the previously reported base year emissions, if base year emissions are recalculated;
i. report the progress toward each gross GHG emissions reduction target using the inventory method, in metric tons of CO2 equivalent, and as a percentage of a base year emissions;
j. for each gross GHG emissions reduction target, explain how the progress toward the target was achieved and whether it is due to:
      i. reductions as a result of the organization’s initiatives; or
      ii. other factors;
k. report standards, methodologies, assumptions, and calculation tools used</t>
    </r>
  </si>
  <si>
    <r>
      <t>2025 Sustainability report which is available on the ASIC website and supporting documents (ESG data book and Basis of Preparation) covers the following:
a. AGIG have short (up to 2030) and medium (up to 2050) emissions reduction targets for aggregated Scope 1 and 2 emissions reduction targets outlined in Our Emissions Targets
b. biogenic CO2 emissions are not included in our GHG emissions reduction target as targets currently only cover Scope 1 and 2 emissions non of which come from the combustion or biodegradation of biomass. AGIG will review annually as part of materiallity assessment process. This may become applicable if Biomethane production becomes available.
c. Scope 2 emissions reduction target uses the location-based method as outlined in out Basis of Preparation.
d. Scope 3 inventory is currently being developed. Considering targets from 2026 - refer to Our Emissions Targets
e. Refer to Basis of Preparation Data requirements and calculation National Greenhouse Emissions and Energy Reporting</t>
    </r>
    <r>
      <rPr>
        <sz val="9"/>
        <color rgb="FFFF0000"/>
        <rFont val="Tahoma"/>
        <family val="2"/>
      </rPr>
      <t xml:space="preserve">. </t>
    </r>
    <r>
      <rPr>
        <sz val="9"/>
        <color rgb="FF000000"/>
        <rFont val="Tahoma"/>
        <family val="2"/>
      </rPr>
      <t>In line with our reporting requirements under National Greenhouse Energy Reporting (NGER) Scheme
f. Refer to Scenario Analysis section
h. AGIG's base year for our interim emissions target is 2020. 
i. Refer to Our Emissions Targets
j. Refer to Our Emissions Targets
k. Refer to Basis of Preparation</t>
    </r>
  </si>
  <si>
    <t>102-5</t>
  </si>
  <si>
    <r>
      <t>Scope 1 GHG emissions</t>
    </r>
    <r>
      <rPr>
        <sz val="9"/>
        <color rgb="FF000000"/>
        <rFont val="Tahoma"/>
        <family val="2"/>
      </rPr>
      <t xml:space="preserve">
The organization shall:
a. report gross Scope 1 GHG emissions in metric tons of CO₂ equivalent, and in the calculation
     i. include emissions of CO2 , CH4 , N2O, HFCs, PFCs, SF6 , and NF3
     ii. include biogenic non-CO2 GHG emissions produced by combustion or biodegradation of biomass from owned or controlled sources;
     iii. exclude GHG removals, GHG trades, and avoided emissions;
     iv. use the global warming potential (GWP) values based on a 100-year timeframe from the latest IPCC assessment report;
b.  provide a breakdown of gross Scope 1 GHG emissions by CO2, CH4, N2O, HFCs, PFCs, SF6 , and NF3, in metric tons and metric tons of CO2 equivalent;
c.  report biogenic CO₂ emissions from the combustion or biodegradation of biomass from owned or controlled sources in metric tons, separately from gross Scope 1 GHG emissions;
d. report the base year for the calculation, including:
      i. the rationale for choosing it;
      ii. base year emissions in metric tons of CO2 equivalent separately for gross Scope 1GHG emissions and biogenic CO2 emissions;
      iii. the context for any significant changes in emissions that triggered recalculations of base year emissions;
      iv. the previously reported base year emissions, if base year emissions are recalculated;
e. report the consolidation approach for Scope 1 GHG emissions that is consistently applied across Scope 1, Scope 2, and Scope 3 GHG emissions, whether equity share, financial control, or operational control;
f. report standards, methodologies, assumptions, and calculation tools used, including the source of the emission factors used. </t>
    </r>
  </si>
  <si>
    <r>
      <t>2025 Sustainability report and supporting documents (ESG data book and Basis of Preparation) covers the following:
a. Annual Scope 1 GHG emissions reported in data book (tab 2 Environmental) 
b. Scope 1 emissions currently reported in metric tons of CO2 equivalent. We will review the potential to include a breakdown in future disclosures.
c. Currently n/a. However will be reviewed annually.
d. We have an internal basis of preparation of methodology that references the basis for establishing the base year.</t>
    </r>
    <r>
      <rPr>
        <sz val="9"/>
        <color rgb="FF833C0C"/>
        <rFont val="Tahoma"/>
        <family val="2"/>
      </rPr>
      <t xml:space="preserve">
</t>
    </r>
    <r>
      <rPr>
        <sz val="9"/>
        <color rgb="FF000000"/>
        <rFont val="Tahoma"/>
        <family val="2"/>
      </rPr>
      <t>e. AGIG use the operational control approach - refer to Basis of Preparation
f. Refer to Basis of Preparation Data requirements and calculation National Greenhouse Emissions and Energy Reporting. In line with our reporting requirements under National Greenhouse Energy Reporting (NGER) Scheme</t>
    </r>
  </si>
  <si>
    <t>102-6</t>
  </si>
  <si>
    <r>
      <t>Scope 2 GHG emissions</t>
    </r>
    <r>
      <rPr>
        <sz val="9"/>
        <color rgb="FF000000"/>
        <rFont val="Tahoma"/>
        <family val="2"/>
      </rPr>
      <t xml:space="preserve">
The organization shall:
a. report gross location-based and, if applicable, market-based Scope 2 GHG emissions in metric tons of CO2 equivalent, and in the calculation:
     i. include emissions of CO2 , CH4 and N2O;
     ii. include biogenic non-CO2 GHG emissions from electricity use;
     iii. exclude GHG removals, GHG trades, and avoided emissions;
     iv. use the global warming potential (GWP) values based on a 100-year timeframe from the latest IPCC assessment report;
b. provide a breakdown of gross location-based Scope 2 GHG emissions by CO2, CH4, and N2O in metric tons and metric tons of CO2 equivalent;
c.  report location-based and, if applicable, market-based biogenic CO₂ emissions from electricity use in metric tons, separately from gross Scope 2 GHG emissions;
d.  report the base year for the calculation, including:
      i. the rationale for choosing it;
      ii. base year emissions in metric tons of CO₂ equivalent separately for gross Scope 2 GHG emissions and biogenic CO2 emissions;
      iii.  the context for any significant changes in emissions that triggered recalculations of base year emissions;
      iv.  the previously reported base year emissions, if base year emissions are recalculated;
e.  report the consolidation approach for Scope 2 GHG emissions that is consistently applied across Scope 1, Scope 2, and Scope 3 GHG emissions, whether equity share, financial control, or operational control;
f.  report standards, methodologies, assumptions, and calculation tools used, including the source of the emission factors used</t>
    </r>
  </si>
  <si>
    <r>
      <t>2025 Sustainability report which is available on the ASIC websiteand supporting documents (ESG data book and Basis of Preparation) covers the following:
a. Annual Scope 2 GHG emissions reported in ESG and Sustainability reports</t>
    </r>
    <r>
      <rPr>
        <sz val="9"/>
        <color rgb="FFFF0000"/>
        <rFont val="Tahoma"/>
        <family val="2"/>
      </rPr>
      <t xml:space="preserve">, </t>
    </r>
    <r>
      <rPr>
        <sz val="9"/>
        <color rgb="FF000000"/>
        <rFont val="Tahoma"/>
        <family val="2"/>
      </rPr>
      <t>Refer to Basis of Preparation for the specific included gasses
b. Scope 2 emissions currently reported based on location-based methodology in metric tons of CO2 equivalent. We will review the potential to include a breakdown in future disclosures.
c. Scope 2 emissions are reported using location-based methodology, refer to Basis of Preparation
d. We have an internal basis of preparation of methodology that references the basis for establishing the base year (as part of our Safeguard Reporting) 
e. AGIG use the operational control approach - refer to Basis of Preparation
f. Refer to Basis of Preparation for detail on standards, methodologies, assumptions, calculation tools and emissions factors</t>
    </r>
  </si>
  <si>
    <t>102-7</t>
  </si>
  <si>
    <r>
      <t>Scope 3 GHG emissions</t>
    </r>
    <r>
      <rPr>
        <sz val="9"/>
        <color rgb="FF000000"/>
        <rFont val="Tahoma"/>
        <family val="2"/>
      </rPr>
      <t xml:space="preserve">
The organization shall:
a. report gross Scope 3 GHG emissions in metric tons of CO₂ equivalent, and in the calculation:
     i. include GHG emissions for each Scope 3 category;
     ii. include emissions of CO2 , CH4, N2O, HFCs, PFCs, SF6, and NF3
     iii. include biogenic non-CO2 GHG emissions from the combustion or biodegradation of biomass in the upstream and downstream value chain;
     iv. exclude GHG removals, GHG trades, and avoided emissions;
     v. use the global warming potential (GWP) values based on a 100-year timeframe from the latest IPCC assessment report;
b.  provide a breakdown of gross Scope 3 GHG emissions by each of the 15 Scope 3 categories in metric tons of CO2 equivalent;
c.  report biogenic CO₂ emissions from the combustion or biodegradation of biomass in the upstream and downstream value chain in metric tons, separately from gross Scope 3 GHG emissions, and a breakdown of this total by each of the 15 Scope 3 categories;
d. report the base year for the calculation, including:
      i. the rationale for choosing it;
      ii. base year emissions in metric tons of CO2 equivalent separately for gross Scope 3 GHG emissions and biogenic CO2 emissions;
      iii. the context for any significant changes in emissions that triggered recalculations of base year emissions;
      iv.  the previously reported base year emissions, if base year emissions are recalculated;
e. report the consolidation approach for Scope 3 GHG emissions that is consistently applied across Scope 1, Scope 2, and Scope 3 GHG emissions, whether equity share, financial control, or operational control;
f. report standards, methodologies, assumptions, and calculation tools used, including the sources of the emission factors used.</t>
    </r>
  </si>
  <si>
    <r>
      <t xml:space="preserve">2025 Sustainability report and supporting documents (ESG data book and Basis of Preparation) covers the following:
a. Annual scope 3 GHG emissions reported in ESG report
b. Breakdown of scope 3 GHG emissions per applicable category is provided in scope 3 emissions performance
c. We cannot report on biogenic CO2 emissions as this data is not currently available
</t>
    </r>
    <r>
      <rPr>
        <sz val="9"/>
        <color theme="1"/>
        <rFont val="Tahoma"/>
        <family val="2"/>
      </rPr>
      <t xml:space="preserve">d. 2025 is our first reporting year for scope 3 GHG emissions. We are yet to determine our base year.
</t>
    </r>
    <r>
      <rPr>
        <sz val="9"/>
        <color rgb="FF000000"/>
        <rFont val="Tahoma"/>
        <family val="2"/>
      </rPr>
      <t>e. AGIG use the operational control approach
f. We are currently developing a basis of preparateon as part of target setting process with a view to disclose in future years</t>
    </r>
  </si>
  <si>
    <t>102-8</t>
  </si>
  <si>
    <r>
      <t>GHG emissions intensity</t>
    </r>
    <r>
      <rPr>
        <sz val="9"/>
        <color rgb="FF000000"/>
        <rFont val="Tahoma"/>
        <family val="2"/>
      </rPr>
      <t xml:space="preserve">
The organization shall:
a. report GHG emissions intensity ratio(s), including the gross GHG emissions in metric tons of CO₂ equivalent (the numerator) and the organization-specific metric (the denominator) chosen to calculate the ratio(s);
b. report the scope(s) of GHG emissions included in the intensity ratio(s), whether Scope 1, Scope 2, or Scope 3.</t>
    </r>
  </si>
  <si>
    <t>AGIG don't currently have an intensity metric. All targets are based on gross emissions reduction</t>
  </si>
  <si>
    <t>102-9</t>
  </si>
  <si>
    <r>
      <t>GHG removals in the value chain</t>
    </r>
    <r>
      <rPr>
        <sz val="9"/>
        <color rgb="FF000000"/>
        <rFont val="Tahoma"/>
        <family val="2"/>
      </rPr>
      <t xml:space="preserve">
The organization shall:
a. report the total Scope 1 GHG removals in metric tons of CO₂ equivalent, excluding any GHG trades, and a breakdown of this total by each storage pool;
b. or each type of storage pool, describe how quality criteria are monitored to manage the risk of non-permanence;
c. report the intended use of GHG removals;
d. describe the impacts on people and the environment from its Scope 1 GHG removals and the actions taken to manage them, including for:
     i. workers, local communities, and Indigenous Peoples;
     ii. biodiversity;
e. report standards, methodologies, assumptions, and calculation tools used.</t>
    </r>
  </si>
  <si>
    <t>AGIG don't currently use any GHG removals</t>
  </si>
  <si>
    <t>102-10</t>
  </si>
  <si>
    <r>
      <t>carbon Credits</t>
    </r>
    <r>
      <rPr>
        <sz val="9"/>
        <color rgb="FF000000"/>
        <rFont val="Tahoma"/>
        <family val="2"/>
      </rPr>
      <t xml:space="preserve">
The organization shall:
a. report the total amount of carbon credits canceled in metric tons of CO₂ equivalent and a breakdown of this total by removal or reduction projects;
b. for each project where carbon credits have been canceled, report:
     i. project name and ID;
     ii. project type;
     iii. cancelation serial number, cancellation date, and vintage;
      iv. host country and issuing registry;
c. for each carbon credit project reported under 102-10-b, describe how the project adheres to each of the following quality criteria:
     i. additionality;
     ii. credible baselines;
     iii. permanence;
     iv. leakage avoidance;
     v. unique issuance and claiming;
     vi. regular monitoring;
     vii. independent validation and verification;
     viii. GHG program governance;
d. report the purpose of carbon credit cancelation;
e. describe the impacts on people and the environment from projects where carbon credits are purchased and how the organization continuously monitors and evaluates
them, including:
      i. the categories of stakeholders consulted in project implementation;
      ii. how human rights are respected;
      iii. how socio-economic benefits are provided to local communities and Indigenous Peoples;
      iv. how biodiversity is conserved;
      v. how trade-offs are assessed.</t>
    </r>
  </si>
  <si>
    <t>AGIG doesn't purchase any carbon credits</t>
  </si>
  <si>
    <t>Table 1: Description of Key Corporate Policies and Plans</t>
  </si>
  <si>
    <t>Description</t>
  </si>
  <si>
    <r>
      <t>AGIG Zero Harm Principles </t>
    </r>
    <r>
      <rPr>
        <sz val="9"/>
        <rFont val="Tahoma"/>
        <family val="2"/>
      </rPr>
      <t> </t>
    </r>
  </si>
  <si>
    <t>The Zero Harm Principles outline targets and hazards that present an inherent risk of fatality. Each Principle is supported by a Standard that outlines the minimum mandatory requirements for controlling the fatal risks. The Zero Harm Principles are available on the AGIG website.  </t>
  </si>
  <si>
    <t>Alcohol and other Drug Policy</t>
  </si>
  <si>
    <t>This policy outlines the importance of providing a safe working environment by minimising hazards associated with the inappropriate use of alcohol or other drugs.</t>
  </si>
  <si>
    <r>
      <t>Business Continuity Policy </t>
    </r>
    <r>
      <rPr>
        <sz val="9"/>
        <rFont val="Tahoma"/>
        <family val="2"/>
      </rPr>
      <t> </t>
    </r>
  </si>
  <si>
    <t>The Business Continuity policy has been developed to support the business by minimising the effect of an interruption to the business. Business continuity deals specifically with business disruption risks.  </t>
  </si>
  <si>
    <r>
      <t>Code of Conduct Policy </t>
    </r>
    <r>
      <rPr>
        <sz val="9"/>
        <rFont val="Tahoma"/>
        <family val="2"/>
      </rPr>
      <t> </t>
    </r>
  </si>
  <si>
    <t>This Policy aims to promote and strengthen the reputation of AGIG by establishing a standard of performance, behaviour, professionalism and integrity for its Employees, contractors and subcontractors with respect to their conduct. The Policy outlines AGIG’s commitment to conducting business in an honest, ethical and accountable manner.  </t>
  </si>
  <si>
    <t>Compliance Policy</t>
  </si>
  <si>
    <t>This policy aims to promote a strong compliance culture to comply with laws, regulations, industry and internal codes of conduct that impact on the business.</t>
  </si>
  <si>
    <r>
      <t>Cyber Incident and Security Management Policy </t>
    </r>
    <r>
      <rPr>
        <sz val="9"/>
        <rFont val="Tahoma"/>
        <family val="2"/>
      </rPr>
      <t> </t>
    </r>
  </si>
  <si>
    <t>This Policy outlines AGIG’s management in relation to Cyber Incident Management, control for the AGIG Information Technology (IT) environments and the minimisation of IT risks and security incidents.  </t>
  </si>
  <si>
    <r>
      <rPr>
        <b/>
        <sz val="9"/>
        <color rgb="FF000000"/>
        <rFont val="Tahoma"/>
        <family val="2"/>
      </rPr>
      <t>Diversity, Equity and Inclusion Policy </t>
    </r>
    <r>
      <rPr>
        <sz val="9"/>
        <color rgb="FF000000"/>
        <rFont val="Tahoma"/>
        <family val="2"/>
      </rPr>
      <t> </t>
    </r>
  </si>
  <si>
    <t>This Policy outlines AGIG’s commitment to a workplace that promotes and recognises the diversity of its employees and the broader community by applying the principles of equity, fairness and transparency.  </t>
  </si>
  <si>
    <r>
      <t>Diversity, Equity and Inclusion Engagement Plan (2024-2026)</t>
    </r>
    <r>
      <rPr>
        <sz val="9"/>
        <rFont val="Tahoma"/>
        <family val="2"/>
      </rPr>
      <t> </t>
    </r>
  </si>
  <si>
    <t>The Plan outlines AGIG’s commitment to our priority initiatives and ensures we facilitate a culturally safe, respectful and inclusive place to work. </t>
  </si>
  <si>
    <r>
      <t>Education Assistance Policy </t>
    </r>
    <r>
      <rPr>
        <sz val="9"/>
        <rFont val="Tahoma"/>
        <family val="2"/>
      </rPr>
      <t> </t>
    </r>
  </si>
  <si>
    <t>AGIG’s people-capability is key to delivering our Vision and Strategy. This Policy outlines AGIG’s commitment to building progressive organisational capability by supporting personal learning and career development.  </t>
  </si>
  <si>
    <r>
      <t>Environment Policy </t>
    </r>
    <r>
      <rPr>
        <sz val="9"/>
        <rFont val="Tahoma"/>
        <family val="2"/>
      </rPr>
      <t> </t>
    </r>
  </si>
  <si>
    <t>Environmental stewardship is critical to the success and sustainability of our business and also a key focus of our ESG program. This Policy outlines our commitment to being environmentally responsible and minimising the impact of our business on the environment. This Policy is available on the AGIG website.  </t>
  </si>
  <si>
    <t>Family and Domestic Violence Leave</t>
  </si>
  <si>
    <t>This policy sets out the support available to all employees of AGIG who may be experiencing family and domestice volience.</t>
  </si>
  <si>
    <t>Foreign Investment Review Board (FIRB) Compliance Policy</t>
  </si>
  <si>
    <t xml:space="preserve">This policy recognises the Commonwealth Government's stated policy of strengthening the national security of Australia's critical infrastracture. It has been established to ensure compliance with the conditions imposed on AGIG by the Foreign Investment Review Board. </t>
  </si>
  <si>
    <r>
      <t>Fitness for Work Policy </t>
    </r>
    <r>
      <rPr>
        <sz val="9"/>
        <rFont val="Tahoma"/>
        <family val="2"/>
      </rPr>
      <t> </t>
    </r>
  </si>
  <si>
    <t>AGIG believes that we are all individually accountable and empowered to ensure our actions protect ourselves, fellow workers and the public. This Policy outlines clear expectations for fitness to work and access to various programs to assist employees to maintain their physical and mental fitness for work. This Policy is available on the AGIG website. </t>
  </si>
  <si>
    <r>
      <t>Flexible Work Policy </t>
    </r>
    <r>
      <rPr>
        <sz val="9"/>
        <rFont val="Tahoma"/>
        <family val="2"/>
      </rPr>
      <t> </t>
    </r>
  </si>
  <si>
    <t>Flexibility in where, when and how work is completed is valued by our people and contributes to a diverse and inclusive work environment. This Policy outlines the various flexible work arrangements available at AGIG.  </t>
  </si>
  <si>
    <r>
      <t>Fraud, Corruption, Misconduct Prevention and Whistleblowing Policy </t>
    </r>
    <r>
      <rPr>
        <sz val="9"/>
        <rFont val="Tahoma"/>
        <family val="2"/>
      </rPr>
      <t> </t>
    </r>
  </si>
  <si>
    <t>AGIG is committed to the highest standard of conduct and ethical behaviour. This Policy encourages the disclosure of any improper conduct, outlines the reporting process and whistle-blower protections.  </t>
  </si>
  <si>
    <r>
      <t>Health, Safety and Environment Statement of Committment </t>
    </r>
    <r>
      <rPr>
        <sz val="9"/>
        <rFont val="Tahoma"/>
        <family val="2"/>
      </rPr>
      <t> </t>
    </r>
  </si>
  <si>
    <t>AGIG believes that all incidents are preventable and is continually striving to achieve Zero Harm. This Statement of Commitment demonstrates an ongoing and determind commitment to improving Health, Safety and Environment (HSE) throughout AGIG.  </t>
  </si>
  <si>
    <r>
      <t>Incident, Emergency and Crisis Management Plans </t>
    </r>
    <r>
      <rPr>
        <sz val="9"/>
        <rFont val="Tahoma"/>
        <family val="2"/>
      </rPr>
      <t> </t>
    </r>
  </si>
  <si>
    <t>The Incident, Emergency and Crisis Management Plans have been developed to ensure that AGIG can respond effectively to crisis and emergency situations impacting any part of our business.  </t>
  </si>
  <si>
    <r>
      <t>Just Culture Policy and Protocol </t>
    </r>
    <r>
      <rPr>
        <sz val="9"/>
        <rFont val="Tahoma"/>
        <family val="2"/>
      </rPr>
      <t> </t>
    </r>
  </si>
  <si>
    <t>AGIG places strong emphasis and importance on fostering an open and transparent reporting culture. This Policy ensures that an incident concerning an allegation of safety misconduct is evaluated using a fair and consistent approach.  </t>
  </si>
  <si>
    <t>Leave Policy</t>
  </si>
  <si>
    <r>
      <t xml:space="preserve">This policy outlines an employee's mimimum entitlements provided for under the National Employment Standards (NES) found in the </t>
    </r>
    <r>
      <rPr>
        <i/>
        <sz val="9"/>
        <rFont val="Tahoma"/>
        <family val="2"/>
      </rPr>
      <t xml:space="preserve">Fair Work Act 2009 </t>
    </r>
    <r>
      <rPr>
        <sz val="9"/>
        <rFont val="Tahoma"/>
        <family val="2"/>
      </rPr>
      <t>(Cth), and the leave beenfits provided by AGIG.</t>
    </r>
  </si>
  <si>
    <r>
      <t>Modern Slavery Statement</t>
    </r>
    <r>
      <rPr>
        <sz val="9"/>
        <rFont val="Tahoma"/>
        <family val="2"/>
      </rPr>
      <t> </t>
    </r>
  </si>
  <si>
    <t>AGIG’s Modern Slavery Statement is published calendar year and provides an overview of how we address modern slavery risk in our business, operations, workforce and supply chains. </t>
  </si>
  <si>
    <t>Parental leave guideline</t>
  </si>
  <si>
    <t>This guide outlines leave entitlements available to AGIG employees at the birth of a child/children or placement of a child/children for adoption.</t>
  </si>
  <si>
    <r>
      <t>Privacy Policy </t>
    </r>
    <r>
      <rPr>
        <sz val="9"/>
        <rFont val="Tahoma"/>
        <family val="2"/>
      </rPr>
      <t> </t>
    </r>
  </si>
  <si>
    <t>AGIG is committed to upholding good corporate governance practices, including promoting a strong compliance culture. This Policy sets out how AGIG will collect, store and use personal information and our commitment to protecting the information we collect.  </t>
  </si>
  <si>
    <r>
      <t>Reconciliation Action Plan (RAP) (Innovate Stage)</t>
    </r>
    <r>
      <rPr>
        <sz val="9"/>
        <rFont val="Tahoma"/>
        <family val="2"/>
      </rPr>
      <t> </t>
    </r>
  </si>
  <si>
    <t>AGIG is committed to participating in reconciliation and “Closing the Gap” initiatives and making a practical difference with guidance from our First Nations partners. AGIG’s “Innovate” RAP was launched in November 2025.</t>
  </si>
  <si>
    <t>Recruitment and Selection Policy</t>
  </si>
  <si>
    <t>AGIG strives to develop a workplace that reflects the diversity and inclusion of the broader community in which we operate and apply the principles of equity, fairness and transparency to all recruitment, selection and appointment processes. This Policy sets out how AGIG will recruite and select individuals to comply with legal requirements, including but not limited to equal opportunity, diversity, equity and inclusion principles and other relevant policies and guidelines.</t>
  </si>
  <si>
    <r>
      <t>Risk Management Policy </t>
    </r>
    <r>
      <rPr>
        <sz val="9"/>
        <rFont val="Tahoma"/>
        <family val="2"/>
      </rPr>
      <t> </t>
    </r>
  </si>
  <si>
    <t>The Risk Management policy outlines AGIG’s approach to the management of risk as part of its Corporate Governance program.  </t>
  </si>
  <si>
    <r>
      <t>Respectful Workplace Policy </t>
    </r>
    <r>
      <rPr>
        <sz val="9"/>
        <rFont val="Tahoma"/>
        <family val="2"/>
      </rPr>
      <t> </t>
    </r>
  </si>
  <si>
    <t>AGIG’s commitment to ensuring a Respectful Workplace is key to being A Good Employer. It is AGIG’s responsibility to create an environment where AGIG employees are acknowledged as the core contributors to achieving our Vision of being the leading gas infrastructure business in Australia and where everyone is respectfully welcome at work.  </t>
  </si>
  <si>
    <r>
      <t>Supplier Code of Conduct </t>
    </r>
    <r>
      <rPr>
        <sz val="9"/>
        <rFont val="Tahoma"/>
        <family val="2"/>
      </rPr>
      <t> </t>
    </r>
  </si>
  <si>
    <t>AGIG’s Supplier Code of Conduct policy identifies the requirements as referenced in the Business Ethics section of the Procurement Statement and applies to all Procurement activities. This Code of Conduct is available on the AGIG website.  </t>
  </si>
  <si>
    <r>
      <t>Sustainable Procurement Standard</t>
    </r>
    <r>
      <rPr>
        <sz val="9"/>
        <rFont val="Tahoma"/>
        <family val="2"/>
      </rPr>
      <t> </t>
    </r>
  </si>
  <si>
    <t>Reflects AGIG’s Code of Conduct and outlines our approach to matters of corporate responsibility. This Standard is provided to AGIG’s suppliers to inform them of expectations and is available on the AGIG website.  </t>
  </si>
  <si>
    <r>
      <t>Workplace Grievance Policy </t>
    </r>
    <r>
      <rPr>
        <sz val="9"/>
        <rFont val="Tahoma"/>
        <family val="2"/>
      </rPr>
      <t> </t>
    </r>
  </si>
  <si>
    <t>AGIG is committed to providing a workplace in which employees can engage, consult and cooperate in a manner which encourages respectful, professional and legislatively compliant employee relations. This Policy outlines how workplace grievances are managed. </t>
  </si>
  <si>
    <t>Basis of Preparation: AGN</t>
  </si>
  <si>
    <t>Reporting period: 1 January to 31 December 2025.</t>
  </si>
  <si>
    <t>The metrics reported are for the year ended 31 December 2025 unless stated otherwise, in which case they are as at 31 December 2025. </t>
  </si>
  <si>
    <t>Organisational boundary: AGN and its controlled entities for the reporting period, unless otherwise specified.</t>
  </si>
  <si>
    <t xml:space="preserve">Operational </t>
  </si>
  <si>
    <t>Key Definitions</t>
  </si>
  <si>
    <r>
      <rPr>
        <b/>
        <sz val="9"/>
        <rFont val="Tahoma"/>
        <family val="2"/>
      </rPr>
      <t>Gas Delivered:</t>
    </r>
    <r>
      <rPr>
        <sz val="9"/>
        <color theme="1"/>
        <rFont val="Tahoma"/>
        <family val="2"/>
      </rPr>
      <t xml:space="preserve"> Gas delivered via gas networks to customers. Gas is provided by pipelines to the customer’s meter.  </t>
    </r>
  </si>
  <si>
    <r>
      <rPr>
        <b/>
        <sz val="9"/>
        <rFont val="Tahoma"/>
        <family val="2"/>
      </rPr>
      <t>Customer Numbers:</t>
    </r>
    <r>
      <rPr>
        <sz val="9"/>
        <color theme="1"/>
        <rFont val="Tahoma"/>
        <family val="2"/>
      </rPr>
      <t xml:space="preserve"> Total number of customers receiving gas on our pipelines.   Customers are identified as those with a Meter Identification Reference Number (MIRN).</t>
    </r>
  </si>
  <si>
    <r>
      <rPr>
        <b/>
        <sz val="9"/>
        <color rgb="FF000000"/>
        <rFont val="Tahoma"/>
      </rPr>
      <t>Unplanned Network Interruptions:</t>
    </r>
    <r>
      <rPr>
        <sz val="9"/>
        <color rgb="FF000000"/>
        <rFont val="Tahoma"/>
      </rPr>
      <t xml:space="preserve"> Interruption to gas supply to a customer (MIRN) that was unplanned. </t>
    </r>
  </si>
  <si>
    <r>
      <rPr>
        <b/>
        <sz val="9"/>
        <color rgb="FF000000"/>
        <rFont val="Tahoma"/>
        <family val="2"/>
      </rPr>
      <t xml:space="preserve">Total Replacement Mains: </t>
    </r>
    <r>
      <rPr>
        <sz val="9"/>
        <color rgb="FF000000"/>
        <rFont val="Tahoma"/>
        <family val="2"/>
      </rPr>
      <t>Total length in kilometres of replacement pipelines in service and owned by AGN during the reporting period</t>
    </r>
  </si>
  <si>
    <r>
      <rPr>
        <b/>
        <sz val="9"/>
        <rFont val="Tahoma"/>
        <family val="2"/>
      </rPr>
      <t>Total Distribution Length:</t>
    </r>
    <r>
      <rPr>
        <sz val="9"/>
        <rFont val="Tahoma"/>
        <family val="2"/>
      </rPr>
      <t xml:space="preserve"> </t>
    </r>
    <r>
      <rPr>
        <sz val="9"/>
        <color theme="1"/>
        <rFont val="Tahoma"/>
        <family val="2"/>
      </rPr>
      <t>Total length in kilometres of distribution pipelines in service and owned by AGN as at the end of reporting period.</t>
    </r>
  </si>
  <si>
    <r>
      <rPr>
        <b/>
        <sz val="9"/>
        <rFont val="Tahoma"/>
        <family val="2"/>
      </rPr>
      <t xml:space="preserve">Total Transmission Length: </t>
    </r>
    <r>
      <rPr>
        <sz val="9"/>
        <color theme="1"/>
        <rFont val="Tahoma"/>
        <family val="2"/>
      </rPr>
      <t>Total length in kilometres of transmission pipelines in service and owned by AGN as at the end of the reporting period.</t>
    </r>
  </si>
  <si>
    <r>
      <t xml:space="preserve">Decommissioned Pipelines: </t>
    </r>
    <r>
      <rPr>
        <sz val="9"/>
        <color rgb="FF000000"/>
        <rFont val="Tahoma"/>
        <family val="2"/>
      </rPr>
      <t xml:space="preserve">Mains not replaced and pipeline is either removed from the ground completely, filled with inert materials or cleaned and sealed. </t>
    </r>
  </si>
  <si>
    <r>
      <t xml:space="preserve">Electrolysis: </t>
    </r>
    <r>
      <rPr>
        <sz val="9"/>
        <color rgb="FF000000"/>
        <rFont val="Tahoma"/>
        <family val="2"/>
      </rPr>
      <t xml:space="preserve">Breaking down water into separate chemical components by passing an electric current through it. </t>
    </r>
  </si>
  <si>
    <r>
      <rPr>
        <b/>
        <sz val="9"/>
        <color rgb="FF000000"/>
        <rFont val="Tahoma"/>
        <family val="2"/>
      </rPr>
      <t xml:space="preserve">Renewable Electricity: </t>
    </r>
    <r>
      <rPr>
        <sz val="9"/>
        <color rgb="FF000000"/>
        <rFont val="Tahoma"/>
        <family val="2"/>
      </rPr>
      <t>Electricity from renewable sources such as solar and wind, as certified by an accredited body, Greenpower.</t>
    </r>
  </si>
  <si>
    <t>Metrics</t>
  </si>
  <si>
    <t>Total Gas Delivered (TJ)</t>
  </si>
  <si>
    <t>Renewable Hydrogen Produced (kilogram)</t>
  </si>
  <si>
    <t>Total Customer Numbers (number)</t>
  </si>
  <si>
    <t>Total Distribution Mains (km)</t>
  </si>
  <si>
    <t>Total Replacement Mains (km)</t>
  </si>
  <si>
    <t>Total Transmission Pipeline (km)</t>
  </si>
  <si>
    <t>Unplanned Network Interruptions Affecting 5+ customers (number)</t>
  </si>
  <si>
    <t>Customers experiencing 3+ Interruptions within 12 months (number)</t>
  </si>
  <si>
    <t>Assumptions, Estimates and Judgements</t>
  </si>
  <si>
    <t xml:space="preserve">AGN's gas delivered metric is based on actual gas meter readings during the reporting period. Due to meter reading data not being available to the end of December in some of our networks, an estimate is used to forecast Gas Delivered. These assumptions are used for only a small portion of gas delivered (approximately 1%).
</t>
  </si>
  <si>
    <t>AGN's total mains metric is based on the distribution pipeline length as recorded in the Geospatial Information System (GIS), this will include older pipes that have not been replaced under the mains replacement program and based on historically sourced data.</t>
  </si>
  <si>
    <t xml:space="preserve">AGN’s mains replacement is defined as the length from a combination of renewal activities including insertion into the existing pipeline,  direct burial where insertion is not suitable and the original main becomes a decommissioned pipeline or, piecemeal replacement. </t>
  </si>
  <si>
    <t xml:space="preserve">AGN’s renewable electricity is sourced from Greenpower accredited sources. GreenPower ensures the right amount of renewable electricity is fed into the grid and that customers are buying independently accredited renewable energy from entirely renewable sources. </t>
  </si>
  <si>
    <t xml:space="preserve">Governance </t>
  </si>
  <si>
    <r>
      <rPr>
        <b/>
        <sz val="9"/>
        <color rgb="FF000000"/>
        <rFont val="Tahoma"/>
      </rPr>
      <t>Corruption Practices:</t>
    </r>
    <r>
      <rPr>
        <sz val="9"/>
        <color rgb="FF000000"/>
        <rFont val="Tahoma"/>
      </rPr>
      <t xml:space="preserve">  Circumstances or activities amounting to fraud, corruption, misconduct or improper states of affairs or circumstances, including conduct that could result in a contravention of laws applicable to AGN, and is considered “Reportable Conduct” in accordance with the AGN Fraud Corruption Misconduct Prevention and Whistleblowing Policy.
</t>
    </r>
    <r>
      <rPr>
        <sz val="8"/>
        <color rgb="FF000000"/>
        <rFont val="Tahoma"/>
      </rPr>
      <t>Note: This definition has been updated to remove the reference to the version of the AGN Fraud Corruption Misconduct Prevention and Whistleblowing Policy, as this is reviewed annually as part of our Corporate Governance.</t>
    </r>
  </si>
  <si>
    <r>
      <rPr>
        <b/>
        <sz val="9"/>
        <color rgb="FF000000"/>
        <rFont val="Tahoma"/>
      </rPr>
      <t>Whistleblower Reports</t>
    </r>
    <r>
      <rPr>
        <sz val="9"/>
        <color rgb="FF000000"/>
        <rFont val="Tahoma"/>
      </rPr>
      <t xml:space="preserve">: A whistleblowing report, submitted to Grant Thornton, or otherwise to AGN using any of the methods outlined in AGN’s Fraud Corruption Misconduct Prevention and Whistleblowing Policy to report any suspected impropriety, misconduct, corruption or malpractice on a confidential basis. 
</t>
    </r>
    <r>
      <rPr>
        <sz val="8"/>
        <color rgb="FF000000"/>
        <rFont val="Tahoma"/>
      </rPr>
      <t>Note: This definition has been updated to remove the reference to the version of the AGN's Fraud Corruption Misconduct and Whistleblowing Policy, as this is reviewed annually as part of our Corporate Governance.</t>
    </r>
  </si>
  <si>
    <r>
      <rPr>
        <b/>
        <sz val="9"/>
        <rFont val="Tahoma"/>
        <family val="2"/>
      </rPr>
      <t>Grant Thornton:</t>
    </r>
    <r>
      <rPr>
        <sz val="9"/>
        <color theme="1"/>
        <rFont val="Tahoma"/>
        <family val="2"/>
      </rPr>
      <t xml:space="preserve"> Independent provider of AGN’s confidential whistleblowing hotline.</t>
    </r>
  </si>
  <si>
    <r>
      <rPr>
        <b/>
        <sz val="9"/>
        <rFont val="Tahoma"/>
        <family val="2"/>
      </rPr>
      <t xml:space="preserve">Incident: </t>
    </r>
    <r>
      <rPr>
        <sz val="9"/>
        <rFont val="Tahoma"/>
        <family val="2"/>
      </rPr>
      <t>An incident of corruption reported during the reporting period.</t>
    </r>
    <r>
      <rPr>
        <sz val="9"/>
        <rFont val="Calibri"/>
        <family val="2"/>
      </rPr>
      <t> </t>
    </r>
  </si>
  <si>
    <r>
      <rPr>
        <b/>
        <sz val="9"/>
        <rFont val="Tahoma"/>
        <family val="2"/>
      </rPr>
      <t>Anti-corruption/Ethics and Integrity Training:</t>
    </r>
    <r>
      <rPr>
        <b/>
        <sz val="9"/>
        <color theme="1"/>
        <rFont val="Tahoma"/>
        <family val="2"/>
      </rPr>
      <t xml:space="preserve"> </t>
    </r>
    <r>
      <rPr>
        <sz val="9"/>
        <color theme="1"/>
        <rFont val="Tahoma"/>
        <family val="2"/>
      </rPr>
      <t>The learning module ‘Anti-bribery and Corruption’ in the LMS (refer to training section of the Basis of Preparation).</t>
    </r>
  </si>
  <si>
    <r>
      <rPr>
        <b/>
        <sz val="9"/>
        <rFont val="Tahoma"/>
        <family val="2"/>
      </rPr>
      <t>Modern Slavery Training:</t>
    </r>
    <r>
      <rPr>
        <b/>
        <sz val="9"/>
        <color theme="1"/>
        <rFont val="Tahoma"/>
        <family val="2"/>
      </rPr>
      <t xml:space="preserve"> </t>
    </r>
    <r>
      <rPr>
        <sz val="9"/>
        <color theme="1"/>
        <rFont val="Tahoma"/>
        <family val="2"/>
      </rPr>
      <t>The learning module ‘Modern Slavery' in the LMS. </t>
    </r>
  </si>
  <si>
    <r>
      <rPr>
        <b/>
        <sz val="9"/>
        <rFont val="Tahoma"/>
        <family val="2"/>
      </rPr>
      <t>Cybersecurity Breaches:</t>
    </r>
    <r>
      <rPr>
        <sz val="9"/>
        <color theme="1"/>
        <rFont val="Tahoma"/>
        <family val="2"/>
      </rPr>
      <t xml:space="preserve"> A confirmed data or cyber breach resulting in unauthorised access to, modification, disclosure, or other misuse of AGN data or technology systems.</t>
    </r>
    <r>
      <rPr>
        <sz val="9"/>
        <color rgb="FF000000"/>
        <rFont val="Calibri"/>
        <family val="2"/>
        <scheme val="minor"/>
      </rPr>
      <t>  </t>
    </r>
  </si>
  <si>
    <r>
      <t>Significant Notifiable Breaches: </t>
    </r>
    <r>
      <rPr>
        <sz val="9"/>
        <color theme="1"/>
        <rFont val="Tahoma"/>
        <family val="2"/>
      </rPr>
      <t xml:space="preserve">Breach that impacts customers, employees and contractors and is reportable to one or more relevant regulators in compliance with legislative or regulatory requirements </t>
    </r>
    <r>
      <rPr>
        <sz val="9"/>
        <color theme="1"/>
        <rFont val="Tahoma"/>
        <family val="2"/>
      </rPr>
      <t>applicable to AGN</t>
    </r>
    <r>
      <rPr>
        <sz val="9"/>
        <color theme="1"/>
        <rFont val="Tahoma"/>
        <family val="2"/>
      </rPr>
      <t xml:space="preserve"> including: Australian Privacy Legislation, Security of Critical Infrastructure (SOCI) Legislation, Foreign Investment Review Board (FIRB) requirements.  </t>
    </r>
  </si>
  <si>
    <r>
      <rPr>
        <b/>
        <sz val="9"/>
        <rFont val="Tahoma"/>
        <family val="2"/>
      </rPr>
      <t>Breach (data):</t>
    </r>
    <r>
      <rPr>
        <sz val="9"/>
        <color theme="1"/>
        <rFont val="Tahoma"/>
        <family val="2"/>
      </rPr>
      <t xml:space="preserve"> When data is lost or subjected to unauthorised access, modification, disclosure, or other misuse or interference. Also referred to as a ‘data spill’. </t>
    </r>
  </si>
  <si>
    <r>
      <rPr>
        <b/>
        <sz val="9"/>
        <rFont val="Tahoma"/>
        <family val="2"/>
      </rPr>
      <t>Breach (security):</t>
    </r>
    <r>
      <rPr>
        <sz val="9"/>
        <color theme="1"/>
        <rFont val="Tahoma"/>
        <family val="2"/>
      </rPr>
      <t xml:space="preserve"> A cyber security incident that results in unauthorised access to data, applications, services, networks and/or devices by bypassing their underlying security mechanisms.</t>
    </r>
    <r>
      <rPr>
        <sz val="9"/>
        <color rgb="FF000000"/>
        <rFont val="Calibri"/>
        <family val="2"/>
        <scheme val="minor"/>
      </rPr>
      <t> </t>
    </r>
  </si>
  <si>
    <t>Confirmed Incidents of Corruption (number)</t>
  </si>
  <si>
    <t>Employees that received training on anti-corruption and ethics and integrity  (percentage)</t>
  </si>
  <si>
    <r>
      <rPr>
        <sz val="9"/>
        <color rgb="FF000000"/>
        <rFont val="Tahoma"/>
        <family val="2"/>
      </rPr>
      <t>Whistleblower reports (including bribery and/or corruption practices)</t>
    </r>
    <r>
      <rPr>
        <sz val="9"/>
        <color rgb="FF000000"/>
        <rFont val="Calibri"/>
        <family val="2"/>
      </rPr>
      <t> (number)</t>
    </r>
  </si>
  <si>
    <t>Note: Historically this metric was reported separately as "total number of whistleblower reports and total number of whistleblower reports relating to bribery and/or corruption practices". From 2024, these have been combined as one metric</t>
  </si>
  <si>
    <t>Significant notifiable cyber security breaches (number)</t>
  </si>
  <si>
    <r>
      <t xml:space="preserve">Modern slavery training hours </t>
    </r>
    <r>
      <rPr>
        <sz val="9"/>
        <color rgb="FF000000"/>
        <rFont val="Calibri"/>
        <family val="2"/>
      </rPr>
      <t>(number)
Note: this includes all full-time employees (active/inactive) during the reporting period, even if they were no longer employed at the end of the reporting period</t>
    </r>
  </si>
  <si>
    <t>Employment and Training</t>
  </si>
  <si>
    <r>
      <rPr>
        <b/>
        <sz val="9"/>
        <rFont val="Tahoma"/>
        <family val="2"/>
      </rPr>
      <t>Workforce by Employment Type:</t>
    </r>
    <r>
      <rPr>
        <sz val="9"/>
        <rFont val="Tahoma"/>
        <family val="2"/>
      </rPr>
      <t xml:space="preserve"> The distribution of employees by employment type as at the end of the reporting period (31 December 2024). Employment types are full-time, part-time, and casual employees. For the purposes of these metrics, employees exclude contractors.</t>
    </r>
    <r>
      <rPr>
        <sz val="9"/>
        <rFont val="Calibri"/>
        <family val="2"/>
      </rPr>
      <t> </t>
    </r>
  </si>
  <si>
    <r>
      <rPr>
        <b/>
        <sz val="9"/>
        <rFont val="Tahoma"/>
        <family val="2"/>
      </rPr>
      <t>Full-time Employee:</t>
    </r>
    <r>
      <rPr>
        <sz val="9"/>
        <color theme="1"/>
        <rFont val="Tahoma"/>
        <family val="2"/>
      </rPr>
      <t xml:space="preserve"> An employee who is employed on a full-time basis by AGN, and works 38 hours per week, as outlined in their employment contract. </t>
    </r>
  </si>
  <si>
    <r>
      <rPr>
        <b/>
        <sz val="9"/>
        <rFont val="Tahoma"/>
        <family val="2"/>
      </rPr>
      <t>Part-time Employee:</t>
    </r>
    <r>
      <rPr>
        <b/>
        <sz val="9"/>
        <color theme="1"/>
        <rFont val="Tahoma"/>
        <family val="2"/>
      </rPr>
      <t xml:space="preserve"> </t>
    </r>
    <r>
      <rPr>
        <sz val="9"/>
        <color theme="1"/>
        <rFont val="Tahoma"/>
        <family val="2"/>
      </rPr>
      <t>An employee who is employed on a part-time basis by AGN, who works less than 38 hours per week, as outlined in their employment contract.</t>
    </r>
    <r>
      <rPr>
        <sz val="9"/>
        <color rgb="FF000000"/>
        <rFont val="Calibri"/>
        <family val="2"/>
        <scheme val="minor"/>
      </rPr>
      <t> </t>
    </r>
  </si>
  <si>
    <r>
      <rPr>
        <b/>
        <sz val="9"/>
        <rFont val="Tahoma"/>
        <family val="2"/>
      </rPr>
      <t>Casual Employee:</t>
    </r>
    <r>
      <rPr>
        <sz val="9"/>
        <rFont val="Tahoma"/>
        <family val="2"/>
      </rPr>
      <t xml:space="preserve"> </t>
    </r>
    <r>
      <rPr>
        <sz val="9"/>
        <color theme="1"/>
        <rFont val="Tahoma"/>
        <family val="2"/>
      </rPr>
      <t>An employee who is employed on a casual basis by AGN, in line with the definitions of a casual employee under the Fair Work Act 2009.</t>
    </r>
    <r>
      <rPr>
        <sz val="9"/>
        <color rgb="FF000000"/>
        <rFont val="Calibri"/>
        <family val="2"/>
        <scheme val="minor"/>
      </rPr>
      <t> </t>
    </r>
  </si>
  <si>
    <r>
      <rPr>
        <b/>
        <sz val="9"/>
        <color rgb="FF000000"/>
        <rFont val="Tahoma"/>
        <family val="2"/>
      </rPr>
      <t xml:space="preserve">Workforce by Gender: </t>
    </r>
    <r>
      <rPr>
        <sz val="9"/>
        <color rgb="FF000000"/>
        <rFont val="Tahoma"/>
        <family val="2"/>
      </rPr>
      <t xml:space="preserve">The percentage of employees by gender as at the end of the reporting period (31 December 2025) as disclosed by the employee at the time of their onboarding. An employee will self-nominate as either male, female or choose not to disclose (undisclosed category). 
</t>
    </r>
    <r>
      <rPr>
        <sz val="8"/>
        <color rgb="FF000000"/>
        <rFont val="Tahoma"/>
        <family val="2"/>
      </rPr>
      <t xml:space="preserve"> Note: From 2024, we report on all workforce employment type, historically this metric was for full-time employees only.</t>
    </r>
  </si>
  <si>
    <r>
      <rPr>
        <b/>
        <sz val="9"/>
        <color rgb="FF000000"/>
        <rFont val="Tahoma"/>
        <family val="2"/>
      </rPr>
      <t>Workforce by Employment Category:</t>
    </r>
    <r>
      <rPr>
        <sz val="9"/>
        <color rgb="FF000000"/>
        <rFont val="Tahoma"/>
        <family val="2"/>
      </rPr>
      <t xml:space="preserve"> The distribution of employees by employment category as at the end of the reporting period (31 December 2025). Employment categories are managers and non-managers. Managers are defined as employees who hold the positions with the Executive Leadership Team (ELT) and Director only. 
</t>
    </r>
    <r>
      <rPr>
        <sz val="8"/>
        <color rgb="FF000000"/>
        <rFont val="Tahoma"/>
        <family val="2"/>
      </rPr>
      <t>Note: From 2024, we report on all workforce employment type, historically this metric was for full-time employees only.</t>
    </r>
  </si>
  <si>
    <r>
      <rPr>
        <b/>
        <sz val="9"/>
        <color rgb="FF000000"/>
        <rFont val="Tahoma"/>
        <family val="2"/>
      </rPr>
      <t>Workforce by Region:</t>
    </r>
    <r>
      <rPr>
        <sz val="9"/>
        <color rgb="FF000000"/>
        <rFont val="Tahoma"/>
        <family val="2"/>
      </rPr>
      <t xml:space="preserve"> The distribution of employees by region as at the end of the reporting period (31 December 2025). Location of the employee is extracted from the AGN payroll system and is based on the state at which the employee performs the majority of their AGN related work. </t>
    </r>
    <r>
      <rPr>
        <sz val="9"/>
        <color rgb="FF000000"/>
        <rFont val="Calibri"/>
        <family val="2"/>
      </rPr>
      <t xml:space="preserve"> 
</t>
    </r>
    <r>
      <rPr>
        <sz val="8"/>
        <color rgb="FF000000"/>
        <rFont val="Tahoma"/>
        <family val="2"/>
      </rPr>
      <t>Note: From 2024, we report on all workforce employment type, historically this metric was for full-time employees only.</t>
    </r>
  </si>
  <si>
    <r>
      <rPr>
        <b/>
        <sz val="9"/>
        <color rgb="FF000000"/>
        <rFont val="Tahoma"/>
        <family val="2"/>
      </rPr>
      <t>Workforce by Age Group:</t>
    </r>
    <r>
      <rPr>
        <sz val="9"/>
        <color rgb="FF000000"/>
        <rFont val="Tahoma"/>
        <family val="2"/>
      </rPr>
      <t xml:space="preserve"> The distribution of employees by age group as at the end of the reporting period (31 December 2025). The age of employees is determined from the date of birth recorded at the time of the employee’s onboarding. For the purposes of this metric, employees include only full-time employees, and excludes part-time employees, casual employees, and contractors.</t>
    </r>
    <r>
      <rPr>
        <sz val="9"/>
        <color rgb="FF000000"/>
        <rFont val="Calibri"/>
        <family val="2"/>
      </rPr>
      <t> </t>
    </r>
  </si>
  <si>
    <t xml:space="preserve">Workforce by Employment Type (Full-time, Part-time, Casual)  </t>
  </si>
  <si>
    <r>
      <t>Workforce by Gender</t>
    </r>
    <r>
      <rPr>
        <sz val="9"/>
        <color rgb="FF000000"/>
        <rFont val="Calibri"/>
        <family val="2"/>
        <scheme val="minor"/>
      </rPr>
      <t> </t>
    </r>
    <r>
      <rPr>
        <sz val="9"/>
        <rFont val="Tahoma"/>
        <family val="2"/>
      </rPr>
      <t>(Male, Female and Undisclosed)</t>
    </r>
  </si>
  <si>
    <t>Workforce by Employment category (Manager, non-manager)</t>
  </si>
  <si>
    <t>Workforce by Region (Australian States)</t>
  </si>
  <si>
    <t>Full-time Employee Workforce by Age Group</t>
  </si>
  <si>
    <t>Full-time Employee Workforce Turnover rate (by Gender and Age-group)</t>
  </si>
  <si>
    <t>Full-time Workforce New Hires for Reporting Period (by Gender, includes Active, Non-active)</t>
  </si>
  <si>
    <t xml:space="preserve">Training </t>
  </si>
  <si>
    <r>
      <rPr>
        <b/>
        <sz val="9"/>
        <rFont val="Tahoma"/>
        <family val="2"/>
      </rPr>
      <t>Training Modules:</t>
    </r>
    <r>
      <rPr>
        <b/>
        <sz val="9"/>
        <color theme="1"/>
        <rFont val="Tahoma"/>
        <family val="2"/>
      </rPr>
      <t> </t>
    </r>
    <r>
      <rPr>
        <sz val="9"/>
        <color theme="1"/>
        <rFont val="Tahoma"/>
        <family val="2"/>
      </rPr>
      <t>Voluntary and mandatory training, as required as part of individual roles.</t>
    </r>
    <r>
      <rPr>
        <sz val="9"/>
        <color rgb="FF000000"/>
        <rFont val="Calibri"/>
        <family val="2"/>
        <scheme val="minor"/>
      </rPr>
      <t>  </t>
    </r>
  </si>
  <si>
    <r>
      <rPr>
        <b/>
        <sz val="9"/>
        <rFont val="Tahoma"/>
        <family val="2"/>
      </rPr>
      <t>Mandatory training:</t>
    </r>
    <r>
      <rPr>
        <sz val="9"/>
        <color theme="1"/>
        <rFont val="Tahoma"/>
        <family val="2"/>
      </rPr>
      <t xml:space="preserve"> Training required to be completed by employees.</t>
    </r>
  </si>
  <si>
    <r>
      <rPr>
        <b/>
        <sz val="9"/>
        <rFont val="Tahoma"/>
        <family val="2"/>
      </rPr>
      <t>Learning Management System (LMS):</t>
    </r>
    <r>
      <rPr>
        <b/>
        <sz val="9"/>
        <color theme="1"/>
        <rFont val="Tahoma"/>
        <family val="2"/>
      </rPr>
      <t xml:space="preserve"> </t>
    </r>
    <r>
      <rPr>
        <sz val="9"/>
        <color theme="1"/>
        <rFont val="Tahoma"/>
        <family val="2"/>
      </rPr>
      <t>The system used to record the completion of Training by employees</t>
    </r>
    <r>
      <rPr>
        <sz val="9"/>
        <rFont val="Tahoma"/>
        <family val="2"/>
      </rPr>
      <t>.</t>
    </r>
  </si>
  <si>
    <r>
      <rPr>
        <b/>
        <sz val="9"/>
        <rFont val="Tahoma"/>
        <family val="2"/>
      </rPr>
      <t>Anti-corruption/Ethics and Integrity Training:</t>
    </r>
    <r>
      <rPr>
        <b/>
        <sz val="9"/>
        <color theme="1"/>
        <rFont val="Tahoma"/>
        <family val="2"/>
      </rPr>
      <t xml:space="preserve"> </t>
    </r>
    <r>
      <rPr>
        <sz val="9"/>
        <color theme="1"/>
        <rFont val="Tahoma"/>
        <family val="2"/>
      </rPr>
      <t>The learning module ‘Anti-bribery and Corruption’ in the LMS.</t>
    </r>
    <r>
      <rPr>
        <sz val="9"/>
        <color rgb="FF000000"/>
        <rFont val="Calibri"/>
        <family val="2"/>
        <scheme val="minor"/>
      </rPr>
      <t>  </t>
    </r>
  </si>
  <si>
    <r>
      <rPr>
        <b/>
        <sz val="9"/>
        <rFont val="Tahoma"/>
        <family val="2"/>
      </rPr>
      <t xml:space="preserve">Total Training Hours: </t>
    </r>
    <r>
      <rPr>
        <sz val="9"/>
        <rFont val="Tahoma"/>
        <family val="2"/>
      </rPr>
      <t>Total training hours recorded in LMS/Training and Development Booking Sheet during the reporting period for AGN employees, based on the expected module completion time per LMS.</t>
    </r>
    <r>
      <rPr>
        <sz val="9"/>
        <rFont val="Calibri"/>
        <family val="2"/>
      </rPr>
      <t>  </t>
    </r>
  </si>
  <si>
    <r>
      <rPr>
        <sz val="9"/>
        <color rgb="FF000000"/>
        <rFont val="Tahoma"/>
        <family val="2"/>
      </rPr>
      <t xml:space="preserve">Trained Full-time Employees (active and inactive) by gender (Male, Female and Undisclosed) (percentage and hours)
</t>
    </r>
    <r>
      <rPr>
        <sz val="8"/>
        <color rgb="FF000000"/>
        <rFont val="Tahoma"/>
        <family val="2"/>
      </rPr>
      <t xml:space="preserve"> Note: From 2023, only active employees were reported</t>
    </r>
  </si>
  <si>
    <r>
      <t xml:space="preserve">Trained Full-time Employees (active and inactive) by Employment Category (Managers, Non-Managers) (percentage and hours)
 </t>
    </r>
    <r>
      <rPr>
        <sz val="8"/>
        <color rgb="FF000000"/>
        <rFont val="Tahoma"/>
        <family val="2"/>
      </rPr>
      <t>Note: prior to 2023, only active employees were reported</t>
    </r>
  </si>
  <si>
    <t xml:space="preserve">Safety </t>
  </si>
  <si>
    <r>
      <rPr>
        <b/>
        <sz val="9"/>
        <rFont val="Tahoma"/>
        <family val="2"/>
      </rPr>
      <t>Total Recordable Injury Frequency Rate (TRIFR):</t>
    </r>
    <r>
      <rPr>
        <sz val="9"/>
        <rFont val="Tahoma"/>
        <family val="2"/>
      </rPr>
      <t xml:space="preserve"> Reports the number of Total Recordable Injuries (TRI) per million hours worked. TRIFR includes work related injuries that relate to an AGN workplace or AGN activity undertaken by an AGN employee or contractor that resulted in: Fatalities, Lost Time Injuries, Medical Treated Injuries and Restricted Work Injuries. It excludes First Aid Incidents and High Potential Incidents.  </t>
    </r>
  </si>
  <si>
    <r>
      <rPr>
        <b/>
        <sz val="9"/>
        <rFont val="Tahoma"/>
        <family val="2"/>
      </rPr>
      <t>Lost Time Injury Frequency Rate (LTIFR):</t>
    </r>
    <r>
      <rPr>
        <sz val="9"/>
        <color theme="1"/>
        <rFont val="Tahoma"/>
        <family val="2"/>
      </rPr>
      <t xml:space="preserve"> Reports the number of Lost Time Injuries (LTI) per million hours worked</t>
    </r>
    <r>
      <rPr>
        <b/>
        <sz val="9"/>
        <color theme="1"/>
        <rFont val="Tahoma"/>
        <family val="2"/>
      </rPr>
      <t>.</t>
    </r>
  </si>
  <si>
    <r>
      <rPr>
        <b/>
        <sz val="9"/>
        <rFont val="Tahoma"/>
        <family val="2"/>
      </rPr>
      <t xml:space="preserve">Fatalities: </t>
    </r>
    <r>
      <rPr>
        <sz val="9"/>
        <rFont val="Tahoma"/>
        <family val="2"/>
      </rPr>
      <t>A</t>
    </r>
    <r>
      <rPr>
        <sz val="9"/>
        <color theme="1"/>
        <rFont val="Tahoma"/>
        <family val="2"/>
      </rPr>
      <t>n incident resulting in a work-related death of any person including an AGN employee or contractor.</t>
    </r>
  </si>
  <si>
    <r>
      <rPr>
        <b/>
        <sz val="9"/>
        <rFont val="Tahoma"/>
        <family val="2"/>
      </rPr>
      <t>Total Hours Worked</t>
    </r>
    <r>
      <rPr>
        <b/>
        <sz val="9"/>
        <color theme="1"/>
        <rFont val="Tahoma"/>
        <family val="2"/>
      </rPr>
      <t>:</t>
    </r>
    <r>
      <rPr>
        <sz val="9"/>
        <color theme="1"/>
        <rFont val="Tahoma"/>
        <family val="2"/>
      </rPr>
      <t xml:space="preserve"> Hours worked by AGN full-time employees and contractors. The number of total hours worked excludes paid leave of absence from work (paid vacations, paid sick leave, public holidays) and is based on actual hours from pay runs. Total hours worked by contractors are reported to AGN by the external contractors.</t>
    </r>
    <r>
      <rPr>
        <sz val="9"/>
        <color rgb="FF000000"/>
        <rFont val="Calibri"/>
        <family val="2"/>
        <scheme val="minor"/>
      </rPr>
      <t>  </t>
    </r>
    <r>
      <rPr>
        <sz val="9"/>
        <rFont val="Tahoma"/>
        <family val="2"/>
      </rPr>
      <t xml:space="preserve">
</t>
    </r>
    <r>
      <rPr>
        <sz val="8"/>
        <rFont val="Tahoma"/>
        <family val="2"/>
      </rPr>
      <t>Note: In 2024 we began using actual hours work provided by the payroll system, historically we calculated this as employees x 7.6 hours/days x 20 days/month.</t>
    </r>
  </si>
  <si>
    <r>
      <rPr>
        <b/>
        <sz val="9"/>
        <rFont val="Tahoma"/>
        <family val="2"/>
      </rPr>
      <t>Public Leaks:</t>
    </r>
    <r>
      <rPr>
        <sz val="9"/>
        <color theme="1"/>
        <rFont val="Tahoma"/>
        <family val="2"/>
      </rPr>
      <t xml:space="preserve"> Relate to the number of leak investigation work orders raised via a phone call from the public to the National Response Centre. It excludes Leak Survey or internally generated leak reports</t>
    </r>
    <r>
      <rPr>
        <b/>
        <sz val="9"/>
        <color theme="1"/>
        <rFont val="Tahoma"/>
        <family val="2"/>
      </rPr>
      <t>.</t>
    </r>
  </si>
  <si>
    <r>
      <rPr>
        <b/>
        <sz val="9"/>
        <rFont val="Tahoma"/>
        <family val="2"/>
      </rPr>
      <t>Leak Response Time:</t>
    </r>
    <r>
      <rPr>
        <sz val="9"/>
        <rFont val="Tahoma"/>
        <family val="2"/>
      </rPr>
      <t xml:space="preserve"> The measurement of time from when the Leak Service Request is created by the National Response Centre (when receiving the leak call from the public) to when the First Response operator arrives on site as reported to AGN by its service provider. All responses to leaks calls, except cancelled jobs, are included in the measure, irrespective of the outcome (for example even if no leaks were found). </t>
    </r>
  </si>
  <si>
    <r>
      <rPr>
        <b/>
        <sz val="9"/>
        <color rgb="FF000000"/>
        <rFont val="Tahoma"/>
      </rPr>
      <t>Leak Management Plan (LMP):</t>
    </r>
    <r>
      <rPr>
        <sz val="9"/>
        <color rgb="FF000000"/>
        <rFont val="Tahoma"/>
      </rPr>
      <t xml:space="preserve"> Outlines the systems and approach for managing the leak survey program and assessment, classification and repair of gas leaks.</t>
    </r>
  </si>
  <si>
    <r>
      <rPr>
        <b/>
        <sz val="9"/>
        <rFont val="Tahoma"/>
        <family val="2"/>
      </rPr>
      <t xml:space="preserve">Leak Survey:  </t>
    </r>
    <r>
      <rPr>
        <sz val="9"/>
        <rFont val="Tahoma"/>
        <family val="2"/>
      </rPr>
      <t>Planned periodic leak surveys undertaken by AGN. Where a leak is identified, this will result in pinpoint investigation followed by a leak repair work order.</t>
    </r>
    <r>
      <rPr>
        <sz val="9"/>
        <rFont val="Segoe UI"/>
        <family val="2"/>
      </rPr>
      <t> </t>
    </r>
  </si>
  <si>
    <r>
      <rPr>
        <b/>
        <sz val="9"/>
        <rFont val="Tahoma"/>
        <family val="2"/>
      </rPr>
      <t>Leak Repair Work:</t>
    </r>
    <r>
      <rPr>
        <b/>
        <sz val="9"/>
        <color theme="1"/>
        <rFont val="Tahoma"/>
        <family val="2"/>
      </rPr>
      <t xml:space="preserve"> </t>
    </r>
    <r>
      <rPr>
        <sz val="9"/>
        <color theme="1"/>
        <rFont val="Tahoma"/>
        <family val="2"/>
      </rPr>
      <t>Order used to track commencement and completion of remediation of leaks identified from LMP leak surveys and National Response Centre leaks.</t>
    </r>
  </si>
  <si>
    <r>
      <rPr>
        <b/>
        <sz val="9"/>
        <rFont val="Tahoma"/>
        <family val="2"/>
      </rPr>
      <t xml:space="preserve">Class 1 leaks: </t>
    </r>
    <r>
      <rPr>
        <sz val="9"/>
        <rFont val="Tahoma"/>
        <family val="2"/>
      </rPr>
      <t>H</t>
    </r>
    <r>
      <rPr>
        <sz val="9"/>
        <color theme="1"/>
        <rFont val="Tahoma"/>
        <family val="2"/>
      </rPr>
      <t>igh risk leaks (as defined by the Safety Regulatory in each State), to be repaired /</t>
    </r>
    <r>
      <rPr>
        <b/>
        <sz val="9"/>
        <color theme="1"/>
        <rFont val="Tahoma"/>
        <family val="2"/>
      </rPr>
      <t xml:space="preserve"> </t>
    </r>
    <r>
      <rPr>
        <sz val="9"/>
        <color theme="1"/>
        <rFont val="Tahoma"/>
        <family val="2"/>
      </rPr>
      <t xml:space="preserve">made safe (or further work to be conducted) within 24 hours.
</t>
    </r>
    <r>
      <rPr>
        <b/>
        <sz val="9"/>
        <color theme="1"/>
        <rFont val="Tahoma"/>
        <family val="2"/>
      </rPr>
      <t xml:space="preserve">Class 2 leaks: </t>
    </r>
    <r>
      <rPr>
        <sz val="9"/>
        <color theme="1"/>
        <rFont val="Tahoma"/>
        <family val="2"/>
      </rPr>
      <t>Low risk leaks, to be repaired /</t>
    </r>
    <r>
      <rPr>
        <b/>
        <sz val="9"/>
        <color theme="1"/>
        <rFont val="Tahoma"/>
        <family val="2"/>
      </rPr>
      <t xml:space="preserve"> </t>
    </r>
    <r>
      <rPr>
        <sz val="9"/>
        <color theme="1"/>
        <rFont val="Tahoma"/>
        <family val="2"/>
      </rPr>
      <t>made safe (or further work to be conducted) within 7 business days.
This metric measures the compliance to leak repair time required for Class 1 and Class 2 leaks. 
To measure compliance with class 1 and class 2 leak safety regulatory requirements, the repair or made safe timeframe is measured from the date and time when a Leak Service Request is created (either by the National Response Centre or internally generated) to the date and time it is made safe, as recorded in the work order.</t>
    </r>
  </si>
  <si>
    <t xml:space="preserve">Total Recordable Injury Frequency Rate (TRIFR) </t>
  </si>
  <si>
    <t>Lost Time Injury Frequency Rate (LTIFR)</t>
  </si>
  <si>
    <t>Total number of fatalities as a result of a work-related injury (number)</t>
  </si>
  <si>
    <t>Public Leak Reports Responded to in Target Timeframe (percentage)</t>
  </si>
  <si>
    <t>Performance with LMP Target Timeframe - Class 1 and 2 Repair (percentage)</t>
  </si>
  <si>
    <t>Leak Management Plan (LMP) Leak Survey Compliance (percentage)</t>
  </si>
  <si>
    <t>Community and Human Rights</t>
  </si>
  <si>
    <r>
      <rPr>
        <b/>
        <sz val="9"/>
        <rFont val="Tahoma"/>
        <family val="2"/>
      </rPr>
      <t>Community Investments:</t>
    </r>
    <r>
      <rPr>
        <sz val="9"/>
        <color rgb="FF00A3E0"/>
        <rFont val="Tahoma"/>
        <family val="2"/>
      </rPr>
      <t xml:space="preserve"> </t>
    </r>
    <r>
      <rPr>
        <sz val="9"/>
        <rFont val="Tahoma"/>
        <family val="2"/>
      </rPr>
      <t>Under AGN’s Community Partnership Program (CPP), AGN provides financial contributions to Australian based registered charities or not for profit organisations.  </t>
    </r>
    <r>
      <rPr>
        <sz val="9"/>
        <color rgb="FF00A3E0"/>
        <rFont val="Tahoma"/>
        <family val="2"/>
      </rPr>
      <t> </t>
    </r>
    <r>
      <rPr>
        <sz val="9"/>
        <rFont val="Tahoma"/>
        <family val="2"/>
      </rPr>
      <t xml:space="preserve">
</t>
    </r>
    <r>
      <rPr>
        <sz val="8"/>
        <rFont val="Tahoma"/>
        <family val="2"/>
      </rPr>
      <t>Note: Funding for the CPP Program is budgeted and paid by AGN for all entities within the Australian Gas Infrastructure Group (AGIG) and is consistent with year on year.</t>
    </r>
  </si>
  <si>
    <r>
      <rPr>
        <b/>
        <sz val="9"/>
        <rFont val="Tahoma"/>
        <family val="2"/>
      </rPr>
      <t>Volunteer Hours:</t>
    </r>
    <r>
      <rPr>
        <sz val="9"/>
        <rFont val="Tahoma"/>
        <family val="2"/>
      </rPr>
      <t xml:space="preserve"> Hours that AGN employees have volunteered during the reporting period. Volunteer hours must be used for Australian based registered charities or not for profit organisations. </t>
    </r>
  </si>
  <si>
    <t xml:space="preserve">Community Investment </t>
  </si>
  <si>
    <t>AGIG Volunteer Hours (AGN)</t>
  </si>
  <si>
    <t xml:space="preserve">Supply Chain </t>
  </si>
  <si>
    <r>
      <rPr>
        <b/>
        <sz val="9"/>
        <rFont val="Tahoma"/>
        <family val="2"/>
      </rPr>
      <t>Active Supplier:</t>
    </r>
    <r>
      <rPr>
        <sz val="9"/>
        <color theme="1"/>
        <rFont val="Tahoma"/>
        <family val="2"/>
      </rPr>
      <t xml:space="preserve"> A vendor within AGN's Enterprise Resource Planning system (SAP).</t>
    </r>
    <r>
      <rPr>
        <sz val="9"/>
        <color rgb="FF000000"/>
        <rFont val="Calibri"/>
        <family val="2"/>
        <scheme val="minor"/>
      </rPr>
      <t>  </t>
    </r>
  </si>
  <si>
    <r>
      <rPr>
        <b/>
        <sz val="9"/>
        <rFont val="Tahoma"/>
        <family val="2"/>
      </rPr>
      <t>Tier 1 Supplier:</t>
    </r>
    <r>
      <rPr>
        <sz val="9"/>
        <color rgb="FF00A3E0"/>
        <rFont val="Tahoma"/>
        <family val="2"/>
      </rPr>
      <t xml:space="preserve"> </t>
    </r>
    <r>
      <rPr>
        <sz val="9"/>
        <rFont val="Tahoma"/>
        <family val="2"/>
      </rPr>
      <t xml:space="preserve">Direct supplier of a product or service, with purchases during the reporting period. </t>
    </r>
  </si>
  <si>
    <r>
      <rPr>
        <b/>
        <sz val="9"/>
        <rFont val="Tahoma"/>
        <family val="2"/>
      </rPr>
      <t>Continent:</t>
    </r>
    <r>
      <rPr>
        <sz val="9"/>
        <color theme="1"/>
        <rFont val="Tahoma"/>
        <family val="2"/>
      </rPr>
      <t xml:space="preserve"> The continent of the supplier's location, as shown by the address on the supplier’s invoice.</t>
    </r>
  </si>
  <si>
    <r>
      <rPr>
        <b/>
        <sz val="9"/>
        <rFont val="Tahoma"/>
        <family val="2"/>
      </rPr>
      <t>Geographical Location:</t>
    </r>
    <r>
      <rPr>
        <sz val="9"/>
        <color theme="1"/>
        <rFont val="Tahoma"/>
        <family val="2"/>
      </rPr>
      <t xml:space="preserve"> The country of the supplier's location, as shown by the address on the supplier’s invoice.</t>
    </r>
  </si>
  <si>
    <r>
      <rPr>
        <b/>
        <sz val="9"/>
        <rFont val="Tahoma"/>
        <family val="2"/>
      </rPr>
      <t>Purchases:</t>
    </r>
    <r>
      <rPr>
        <b/>
        <sz val="9"/>
        <color theme="1"/>
        <rFont val="Tahoma"/>
        <family val="2"/>
      </rPr>
      <t xml:space="preserve"> </t>
    </r>
    <r>
      <rPr>
        <sz val="9"/>
        <color theme="1"/>
        <rFont val="Tahoma"/>
        <family val="2"/>
      </rPr>
      <t>Purchases made during the reporting period, for which an invoice has been received and processed by AGN.</t>
    </r>
    <r>
      <rPr>
        <sz val="9"/>
        <color rgb="FF000000"/>
        <rFont val="Calibri"/>
        <family val="2"/>
        <scheme val="minor"/>
      </rPr>
      <t>  </t>
    </r>
  </si>
  <si>
    <r>
      <rPr>
        <b/>
        <sz val="9"/>
        <rFont val="Tahoma"/>
        <family val="2"/>
      </rPr>
      <t>Local Suppliers:</t>
    </r>
    <r>
      <rPr>
        <sz val="9"/>
        <color theme="1"/>
        <rFont val="Tahoma"/>
        <family val="2"/>
      </rPr>
      <t xml:space="preserve"> Suppliers with an Australian address, as shown on the supplier's invoice.</t>
    </r>
    <r>
      <rPr>
        <sz val="9"/>
        <color rgb="FF000000"/>
        <rFont val="Calibri"/>
        <family val="2"/>
        <scheme val="minor"/>
      </rPr>
      <t> </t>
    </r>
  </si>
  <si>
    <t>Number of Active Tier 1 Suppliers by Geographical Location (number)</t>
  </si>
  <si>
    <t>Proportion of Spend of Active Tier 1 Local Suppliers (percentage)</t>
  </si>
  <si>
    <t xml:space="preserve">To reflect true Supplier Payment made during the reporting period, the following payments have  been excluded: APA Group has been excluded as a supplier, given the nature of the service provider agreement, monthly BAS activity statements, employee and payroll related payments and inter-company activities. </t>
  </si>
  <si>
    <t>Basis of Preparation: DBP</t>
  </si>
  <si>
    <r>
      <rPr>
        <b/>
        <vertAlign val="superscript"/>
        <sz val="9"/>
        <color rgb="FF00B0F0"/>
        <rFont val="Tahoma"/>
        <family val="2"/>
      </rPr>
      <t>*</t>
    </r>
    <r>
      <rPr>
        <b/>
        <sz val="9"/>
        <color rgb="FF00B0F0"/>
        <rFont val="Tahoma"/>
        <family val="2"/>
      </rPr>
      <t xml:space="preserve"> Metrics not assured in 2025</t>
    </r>
  </si>
  <si>
    <t>Organisational boundary: DBP and its controlled entities for the reporting period, unless otherwise specified</t>
  </si>
  <si>
    <t>Operational</t>
  </si>
  <si>
    <r>
      <rPr>
        <b/>
        <sz val="9"/>
        <rFont val="Tahoma"/>
        <family val="2"/>
      </rPr>
      <t>Gas Delivered:</t>
    </r>
    <r>
      <rPr>
        <sz val="9"/>
        <color theme="1"/>
        <rFont val="Tahoma"/>
        <family val="2"/>
      </rPr>
      <t xml:space="preserve"> Gas delivered (TJ), sourced from the meters measuring gas delivered for each pipeline as this represents the physical gas transported to end use. Pipelines in scope for this metric are the Dampier Bunbury Natural Gas Pipeline (DBNGP) and Pluto North-West Interconnector (PNI). </t>
    </r>
  </si>
  <si>
    <r>
      <rPr>
        <b/>
        <sz val="9"/>
        <rFont val="Tahoma"/>
        <family val="2"/>
      </rPr>
      <t>Gas Storage:</t>
    </r>
    <r>
      <rPr>
        <sz val="9"/>
        <rFont val="Tahoma"/>
        <family val="2"/>
      </rPr>
      <t xml:space="preserve"> Maximum gas storage capacity (TJ) at the Tubridgi Facility.  </t>
    </r>
  </si>
  <si>
    <r>
      <rPr>
        <b/>
        <sz val="9"/>
        <rFont val="Tahoma"/>
        <family val="2"/>
      </rPr>
      <t>Gas Produced:</t>
    </r>
    <r>
      <rPr>
        <sz val="9"/>
        <rFont val="Tahoma"/>
        <family val="2"/>
      </rPr>
      <t xml:space="preserve"> </t>
    </r>
    <r>
      <rPr>
        <sz val="9"/>
        <color theme="1"/>
        <rFont val="Tahoma"/>
        <family val="2"/>
      </rPr>
      <t>Native gas produced and delivered into the pipeline and sold to customers during the reporting period.</t>
    </r>
  </si>
  <si>
    <r>
      <rPr>
        <b/>
        <sz val="9"/>
        <rFont val="Tahoma"/>
        <family val="2"/>
      </rPr>
      <t>Customer Numbers:</t>
    </r>
    <r>
      <rPr>
        <sz val="9"/>
        <color theme="1"/>
        <rFont val="Tahoma"/>
        <family val="2"/>
      </rPr>
      <t xml:space="preserve"> Total number of customers for the reporting period, across the following pipelines: DBNGP (Dampier Bunbury Natural Gas Pipeline), AOGP (Ashburton Onslow Gas Pipeline), WAWP (Wheatstone Ashburton West Pipeline), PNI (Pluto North-West Interconnector), FRGP (Fortescue River Gas Pipeline), TNP (Tanami Pipeline). </t>
    </r>
  </si>
  <si>
    <r>
      <rPr>
        <b/>
        <sz val="9"/>
        <rFont val="Tahoma"/>
        <family val="2"/>
      </rPr>
      <t xml:space="preserve">Transmission Pipeline: </t>
    </r>
    <r>
      <rPr>
        <sz val="9"/>
        <color theme="1"/>
        <rFont val="Tahoma"/>
        <family val="2"/>
      </rPr>
      <t>Total length of kilometres of transmission pipelines as at the end of the reporting period.</t>
    </r>
  </si>
  <si>
    <r>
      <rPr>
        <b/>
        <sz val="9"/>
        <rFont val="Tahoma"/>
        <family val="2"/>
      </rPr>
      <t>DBNGP System Reliability:</t>
    </r>
    <r>
      <rPr>
        <sz val="9"/>
        <rFont val="Tahoma"/>
        <family val="2"/>
      </rPr>
      <t xml:space="preserve"> </t>
    </r>
    <r>
      <rPr>
        <sz val="9"/>
        <color theme="1"/>
        <rFont val="Tahoma"/>
        <family val="2"/>
      </rPr>
      <t>The reliability to provide gas to customers as needed, this is defined as</t>
    </r>
    <r>
      <rPr>
        <b/>
        <sz val="9"/>
        <color theme="1"/>
        <rFont val="Tahoma"/>
        <family val="2"/>
      </rPr>
      <t xml:space="preserve"> </t>
    </r>
    <r>
      <rPr>
        <sz val="9"/>
        <color theme="1"/>
        <rFont val="Tahoma"/>
        <family val="2"/>
      </rPr>
      <t>(Contracted Capacity - Total Capacity Curtailed)/Contracted Capacity) x 100 and it is expressed as a percentage</t>
    </r>
    <r>
      <rPr>
        <sz val="9"/>
        <rFont val="Tahoma"/>
        <family val="2"/>
      </rPr>
      <t>.</t>
    </r>
  </si>
  <si>
    <r>
      <rPr>
        <b/>
        <sz val="9"/>
        <color rgb="FF000000"/>
        <rFont val="Tahoma"/>
        <family val="2"/>
      </rPr>
      <t>DBNGP Compressor Station Reliability:</t>
    </r>
    <r>
      <rPr>
        <sz val="9"/>
        <color rgb="FF000000"/>
        <rFont val="Tahoma"/>
        <family val="2"/>
      </rPr>
      <t xml:space="preserve"> This percentage accounts for the total operational time of the compressor stations, minus any downtime due to unplanned or forced outages (Total hours – Forced hours)/Total Hours x 100. Note that there is a related metric, not reported here, that captures "availability" and incorporates both forced hours and planned outage hours.</t>
    </r>
  </si>
  <si>
    <t>Gas Storage (Physical Reservoir Capacity) (TJ)</t>
  </si>
  <si>
    <t>Customer Numbers (number)</t>
  </si>
  <si>
    <r>
      <t>Gas Produced (TJ)</t>
    </r>
    <r>
      <rPr>
        <vertAlign val="superscript"/>
        <sz val="9"/>
        <rFont val="Tahoma"/>
        <family val="2"/>
      </rPr>
      <t>*</t>
    </r>
  </si>
  <si>
    <t>Transmission Pipeline (km)</t>
  </si>
  <si>
    <t>DBNGP System Reliability (percentage)</t>
  </si>
  <si>
    <t>DBNGP Compressor Station Reliability (percentage)</t>
  </si>
  <si>
    <r>
      <rPr>
        <b/>
        <sz val="9"/>
        <rFont val="Tahoma"/>
        <family val="2"/>
      </rPr>
      <t>Corruption Practices:</t>
    </r>
    <r>
      <rPr>
        <sz val="9"/>
        <rFont val="Tahoma"/>
        <family val="2"/>
      </rPr>
      <t xml:space="preserve"> Circumstances or activities amounting to fraud, corruption, misconduct or improper states of affairs or circumstances, including conduct that could result in a contravention of laws applicable to DBP, and is considered “Reportable Conduct” in accordance with the DBP Fraud Corruption Misconduct Prevention and Whistleblowing Policy.
</t>
    </r>
    <r>
      <rPr>
        <sz val="8"/>
        <rFont val="Tahoma"/>
        <family val="2"/>
      </rPr>
      <t>Note: This definition has been updated to remove the reference to the version of the DBP Fraud Corruption Misconduct Prevention and Whistleblowing Policy, as this is reviewed annually as part of our Corporate Governance.</t>
    </r>
  </si>
  <si>
    <r>
      <rPr>
        <b/>
        <sz val="9"/>
        <rFont val="Tahoma"/>
        <family val="2"/>
      </rPr>
      <t>Whistleblower Reports</t>
    </r>
    <r>
      <rPr>
        <sz val="9"/>
        <rFont val="Tahoma"/>
        <family val="2"/>
      </rPr>
      <t>:</t>
    </r>
    <r>
      <rPr>
        <sz val="9"/>
        <color theme="1"/>
        <rFont val="Tahoma"/>
        <family val="2"/>
      </rPr>
      <t xml:space="preserve"> A whistleblowing report, submitted to Grant Thornton, or otherwise to DBP using any of the methods outlined in DBP's Fraud Corruption Misconduct Prevention and Whistleblowing Policy to report any suspected impropriety, misconduct, corruption or malpractice on a confidential basis. 
</t>
    </r>
    <r>
      <rPr>
        <sz val="8"/>
        <color theme="1"/>
        <rFont val="Tahoma"/>
        <family val="2"/>
      </rPr>
      <t>Note: This defintion has been updated to remove the reference to the version of DBP's Fraud Corruption Misconduct and Whistleblowing Policy, as this is reviewed annually as part of our Corporate Governance.</t>
    </r>
  </si>
  <si>
    <r>
      <rPr>
        <b/>
        <sz val="9"/>
        <rFont val="Tahoma"/>
        <family val="2"/>
      </rPr>
      <t>Grant Thornton:</t>
    </r>
    <r>
      <rPr>
        <sz val="9"/>
        <color theme="1"/>
        <rFont val="Tahoma"/>
        <family val="2"/>
      </rPr>
      <t xml:space="preserve"> Independent provider of DBP's confidential whistleblowing hotline.</t>
    </r>
  </si>
  <si>
    <r>
      <rPr>
        <b/>
        <sz val="9"/>
        <rFont val="Tahoma"/>
        <family val="2"/>
      </rPr>
      <t>Anti-corruption/Ethics and Integrity Training:</t>
    </r>
    <r>
      <rPr>
        <b/>
        <sz val="9"/>
        <color theme="1"/>
        <rFont val="Tahoma"/>
        <family val="2"/>
      </rPr>
      <t xml:space="preserve"> </t>
    </r>
    <r>
      <rPr>
        <sz val="9"/>
        <color theme="1"/>
        <rFont val="Tahoma"/>
        <family val="2"/>
      </rPr>
      <t>The learning module ‘Anti-bribery and Corruption’ in the LMS (refer to training section below).</t>
    </r>
  </si>
  <si>
    <r>
      <t>Modern Slavery Training:</t>
    </r>
    <r>
      <rPr>
        <b/>
        <sz val="9"/>
        <color rgb="FF000000"/>
        <rFont val="Tahoma"/>
        <family val="2"/>
      </rPr>
      <t xml:space="preserve"> </t>
    </r>
    <r>
      <rPr>
        <sz val="9"/>
        <color rgb="FF000000"/>
        <rFont val="Tahoma"/>
        <family val="2"/>
      </rPr>
      <t>The learning module ‘Modern Slavery' in the LMS. </t>
    </r>
  </si>
  <si>
    <r>
      <rPr>
        <b/>
        <sz val="9"/>
        <rFont val="Tahoma"/>
        <family val="2"/>
      </rPr>
      <t>Cybersecurity Breaches:</t>
    </r>
    <r>
      <rPr>
        <sz val="9"/>
        <color theme="1"/>
        <rFont val="Tahoma"/>
        <family val="2"/>
      </rPr>
      <t xml:space="preserve"> A confirmed data or cyber breach resulting in unauthorised access to, modification, disclosure, or other misuse of DBP data or technology systems.</t>
    </r>
    <r>
      <rPr>
        <sz val="9"/>
        <color rgb="FF000000"/>
        <rFont val="Calibri"/>
        <family val="2"/>
        <scheme val="minor"/>
      </rPr>
      <t>  </t>
    </r>
  </si>
  <si>
    <r>
      <rPr>
        <b/>
        <sz val="9"/>
        <rFont val="Tahoma"/>
        <family val="2"/>
      </rPr>
      <t>Significant Notifiable Breaches:</t>
    </r>
    <r>
      <rPr>
        <sz val="9"/>
        <color theme="1"/>
        <rFont val="Tahoma"/>
        <family val="2"/>
      </rPr>
      <t> Breach that impacts customers, employees and contractors and is reportable to one or more relevant regulators in compliance with legislative or regulatory requirements applicable to DBP including: Australian Privacy Legislation, Security of Critical Infrastructure (SOCI) Legislation, Foreign Investment Review Board (FIRB) requirements.</t>
    </r>
    <r>
      <rPr>
        <sz val="9"/>
        <color rgb="FF000000"/>
        <rFont val="Calibri"/>
        <family val="2"/>
        <scheme val="minor"/>
      </rPr>
      <t> </t>
    </r>
  </si>
  <si>
    <r>
      <rPr>
        <b/>
        <sz val="9"/>
        <rFont val="Tahoma"/>
        <family val="2"/>
      </rPr>
      <t>Workforce by Employment Type:</t>
    </r>
    <r>
      <rPr>
        <sz val="9"/>
        <rFont val="Tahoma"/>
        <family val="2"/>
      </rPr>
      <t xml:space="preserve"> The distribution of employees by employment type as at the end of the reporting period (31 December 2025). Employment types are full-time, part-time, and casual employees. For the purposes of these metrics, employees exclude contractors.</t>
    </r>
    <r>
      <rPr>
        <sz val="9"/>
        <rFont val="Calibri"/>
        <family val="2"/>
      </rPr>
      <t> </t>
    </r>
  </si>
  <si>
    <r>
      <rPr>
        <b/>
        <sz val="9"/>
        <rFont val="Tahoma"/>
        <family val="2"/>
      </rPr>
      <t xml:space="preserve">Full-time Employee: </t>
    </r>
    <r>
      <rPr>
        <sz val="9"/>
        <rFont val="Tahoma"/>
        <family val="2"/>
      </rPr>
      <t>An employee who is employed on a full-time basis by DBP, and works 38 hours per week, as outlined in their employment contract. </t>
    </r>
  </si>
  <si>
    <r>
      <rPr>
        <b/>
        <sz val="9"/>
        <rFont val="Tahoma"/>
        <family val="2"/>
      </rPr>
      <t>Part-time Employee:</t>
    </r>
    <r>
      <rPr>
        <sz val="9"/>
        <rFont val="Tahoma"/>
        <family val="2"/>
      </rPr>
      <t xml:space="preserve"> An employee who is employed on a part-time basis by DBP, who works less than 38 hours per week, as outlined in their employment contract. </t>
    </r>
  </si>
  <si>
    <r>
      <rPr>
        <b/>
        <sz val="9"/>
        <rFont val="Tahoma"/>
        <family val="2"/>
      </rPr>
      <t>Casual Employee:</t>
    </r>
    <r>
      <rPr>
        <sz val="9"/>
        <rFont val="Tahoma"/>
        <family val="2"/>
      </rPr>
      <t xml:space="preserve"> An employee who is employed on a casual basis by DBP, in line with the definitions of a casual employee under the Fair Work Act 2009. </t>
    </r>
  </si>
  <si>
    <r>
      <rPr>
        <b/>
        <sz val="9"/>
        <color rgb="FF000000"/>
        <rFont val="Tahoma"/>
        <family val="2"/>
      </rPr>
      <t>Workforce by Employment Category:</t>
    </r>
    <r>
      <rPr>
        <sz val="9"/>
        <color rgb="FF000000"/>
        <rFont val="Tahoma"/>
        <family val="2"/>
      </rPr>
      <t xml:space="preserve"> The distribution of employees by employment category as at the end of the reporting period (31 December 2025). Employment categories are managers and non-managers. Managers are defined as employees who hold the positions with the Executive Leadership Team (ELT) and Director only. 
Note: From 2024, we report on all workforce employment type, historically this metric was for full-time employees only.</t>
    </r>
  </si>
  <si>
    <t>Workforce by Employment Type (Full-time, Part-time, Casual) (number and percentage)</t>
  </si>
  <si>
    <r>
      <t>Workforce by Gender</t>
    </r>
    <r>
      <rPr>
        <sz val="9"/>
        <color rgb="FF000000"/>
        <rFont val="Calibri"/>
        <family val="2"/>
      </rPr>
      <t> </t>
    </r>
    <r>
      <rPr>
        <sz val="9"/>
        <rFont val="Tahoma"/>
        <family val="2"/>
      </rPr>
      <t>(Male, Female and Undisclosed)</t>
    </r>
  </si>
  <si>
    <t>Training</t>
  </si>
  <si>
    <r>
      <rPr>
        <b/>
        <sz val="9"/>
        <rFont val="Tahoma"/>
        <family val="2"/>
      </rPr>
      <t>Mandatory Training:</t>
    </r>
    <r>
      <rPr>
        <sz val="9"/>
        <color theme="1"/>
        <rFont val="Tahoma"/>
        <family val="2"/>
      </rPr>
      <t xml:space="preserve"> Training required to be completed by employees.</t>
    </r>
  </si>
  <si>
    <r>
      <rPr>
        <b/>
        <sz val="9"/>
        <rFont val="Tahoma"/>
        <family val="2"/>
      </rPr>
      <t>Learning Management System (LMS):</t>
    </r>
    <r>
      <rPr>
        <b/>
        <sz val="9"/>
        <color theme="1"/>
        <rFont val="Tahoma"/>
        <family val="2"/>
      </rPr>
      <t xml:space="preserve"> </t>
    </r>
    <r>
      <rPr>
        <sz val="9"/>
        <color theme="1"/>
        <rFont val="Tahoma"/>
        <family val="2"/>
      </rPr>
      <t>The system used to record the completion of training by employees</t>
    </r>
  </si>
  <si>
    <r>
      <rPr>
        <b/>
        <sz val="9"/>
        <rFont val="Tahoma"/>
        <family val="2"/>
      </rPr>
      <t xml:space="preserve">Total Training Hours: </t>
    </r>
    <r>
      <rPr>
        <sz val="9"/>
        <rFont val="Tahoma"/>
        <family val="2"/>
      </rPr>
      <t>Total training hours recorded in LMS/Training and Development Booking Sheet during the reporting period for DBP employees, based on the expected module completion time per LMS.</t>
    </r>
    <r>
      <rPr>
        <sz val="9"/>
        <rFont val="Calibri"/>
        <family val="2"/>
      </rPr>
      <t>  </t>
    </r>
  </si>
  <si>
    <r>
      <t xml:space="preserve">Trained Full-time Employees (active and inactive) by gender (Male, Female and Undisclosed) (percentage and hours)
</t>
    </r>
    <r>
      <rPr>
        <sz val="8"/>
        <rFont val="Tahoma"/>
        <family val="2"/>
      </rPr>
      <t xml:space="preserve"> Note: From 2023, only active employees were reported</t>
    </r>
  </si>
  <si>
    <r>
      <t xml:space="preserve">Trained Full-time Employees (active and inactive) by Employment Category (Managers, Non-Managers) (percentage and hours)
 </t>
    </r>
    <r>
      <rPr>
        <sz val="8"/>
        <rFont val="Tahoma"/>
        <family val="2"/>
      </rPr>
      <t>Note: Prior to 2023, only active employees were reported</t>
    </r>
  </si>
  <si>
    <t>Safety</t>
  </si>
  <si>
    <r>
      <rPr>
        <b/>
        <sz val="9"/>
        <rFont val="Tahoma"/>
        <family val="2"/>
      </rPr>
      <t>Total Recordable Injury Frequency Rate (TRIFR):</t>
    </r>
    <r>
      <rPr>
        <sz val="9"/>
        <rFont val="Tahoma"/>
        <family val="2"/>
      </rPr>
      <t xml:space="preserve"> Reports the number of Total Recordable Injuries (TRI) per million hours worked. TRIFR includes work related injuries that relate to an DBP workplace or DBP activity undertaken by an DBP employee or contractor that resulted in: Fatalities, Lost Time Injuries, Medical Treated Injuries and Restricted Work Injuries. It excludes First Aid Incidents and High Potential Incidents.  </t>
    </r>
  </si>
  <si>
    <r>
      <rPr>
        <b/>
        <sz val="9"/>
        <rFont val="Tahoma"/>
        <family val="2"/>
      </rPr>
      <t xml:space="preserve">Fatalities: </t>
    </r>
    <r>
      <rPr>
        <sz val="9"/>
        <color theme="1"/>
        <rFont val="Tahoma"/>
        <family val="2"/>
      </rPr>
      <t>An incident resulting in a work-related death of any person including an MGN employee or contractor.</t>
    </r>
  </si>
  <si>
    <r>
      <rPr>
        <b/>
        <sz val="9"/>
        <rFont val="Tahoma"/>
        <family val="2"/>
      </rPr>
      <t>Total Hours Worked:</t>
    </r>
    <r>
      <rPr>
        <sz val="9"/>
        <rFont val="Tahoma"/>
        <family val="2"/>
      </rPr>
      <t xml:space="preserve"> Includes hours worked by DBP full-time employees and contractors. The number of total hours worked excludes paid leave of absence from work (paid vacations, paid sick leave, public holidays). Total hours worked by employees is determined by multiplying the total number of DBP employees x 7.6 hours/day x 20 days/month.  Total hours worked by  contractors are reported to DBP by external providers.</t>
    </r>
  </si>
  <si>
    <r>
      <rPr>
        <b/>
        <sz val="9"/>
        <rFont val="Tahoma"/>
        <family val="2"/>
      </rPr>
      <t xml:space="preserve">Total Number of Tier 1 and Tier 2 Safety Incidents: </t>
    </r>
    <r>
      <rPr>
        <sz val="9"/>
        <color theme="1"/>
        <rFont val="Tahoma"/>
        <family val="2"/>
      </rPr>
      <t>These incidents involve a loss of primary containment of an energy source, leading to catastrophic, major, or severe consequences.</t>
    </r>
  </si>
  <si>
    <r>
      <rPr>
        <b/>
        <sz val="9"/>
        <rFont val="Tahoma"/>
        <family val="2"/>
      </rPr>
      <t xml:space="preserve">Total Number of Tier 3 and Tier 4 Safety Incidents: </t>
    </r>
    <r>
      <rPr>
        <sz val="9"/>
        <rFont val="Tahoma"/>
        <family val="2"/>
      </rPr>
      <t>Tier 3 events represent a challenge to a safety critical system or the identification of a faulty safety critical element or isolation. Tier 4 Events are mostly process non-compliances, backlog monitoring or lower level control failures.</t>
    </r>
  </si>
  <si>
    <t>Total Number of Fatalities as a Result of a Work-related Injury (number)</t>
  </si>
  <si>
    <t>Total Number of Tier 1 and Tier 2 Safety Incidents (percentage)</t>
  </si>
  <si>
    <t>Total Number of Tier 3 and Tier 4 Safety Incidents (percentage)</t>
  </si>
  <si>
    <t>Supply Chain</t>
  </si>
  <si>
    <r>
      <rPr>
        <b/>
        <sz val="9"/>
        <rFont val="Tahoma"/>
        <family val="2"/>
      </rPr>
      <t>Active Supplier:</t>
    </r>
    <r>
      <rPr>
        <sz val="9"/>
        <color theme="1"/>
        <rFont val="Tahoma"/>
        <family val="2"/>
      </rPr>
      <t xml:space="preserve"> A vendor within DBP's Enterprise Resource Planning system (SAP).</t>
    </r>
    <r>
      <rPr>
        <sz val="9"/>
        <color rgb="FF000000"/>
        <rFont val="Calibri"/>
        <family val="2"/>
        <scheme val="minor"/>
      </rPr>
      <t>  </t>
    </r>
  </si>
  <si>
    <r>
      <rPr>
        <b/>
        <sz val="9"/>
        <rFont val="Tahoma"/>
        <family val="2"/>
      </rPr>
      <t>Tier 1 Supplier:</t>
    </r>
    <r>
      <rPr>
        <sz val="9"/>
        <color rgb="FF00A3E0"/>
        <rFont val="Tahoma"/>
        <family val="2"/>
      </rPr>
      <t xml:space="preserve"> </t>
    </r>
    <r>
      <rPr>
        <sz val="9"/>
        <color theme="1"/>
        <rFont val="Tahoma"/>
        <family val="2"/>
      </rPr>
      <t>D</t>
    </r>
    <r>
      <rPr>
        <sz val="9"/>
        <rFont val="Tahoma"/>
        <family val="2"/>
      </rPr>
      <t xml:space="preserve">irect supplier of a produce or service, with purchases during the reporting period. </t>
    </r>
  </si>
  <si>
    <r>
      <rPr>
        <b/>
        <sz val="9"/>
        <rFont val="Tahoma"/>
        <family val="2"/>
      </rPr>
      <t>Purchases:</t>
    </r>
    <r>
      <rPr>
        <b/>
        <sz val="9"/>
        <color theme="1"/>
        <rFont val="Tahoma"/>
        <family val="2"/>
      </rPr>
      <t xml:space="preserve"> </t>
    </r>
    <r>
      <rPr>
        <sz val="9"/>
        <color theme="1"/>
        <rFont val="Tahoma"/>
        <family val="2"/>
      </rPr>
      <t>Purchases made during the reporting period, for which an invoice has been received and processed by DBP.</t>
    </r>
    <r>
      <rPr>
        <sz val="9"/>
        <color rgb="FF000000"/>
        <rFont val="Calibri"/>
        <family val="2"/>
        <scheme val="minor"/>
      </rPr>
      <t>  </t>
    </r>
  </si>
  <si>
    <t>Number of Tier 1 Suppliers by Location</t>
  </si>
  <si>
    <t>Proportion of spend on Local Suppliers</t>
  </si>
  <si>
    <t>Basis of Preparation: MGN</t>
  </si>
  <si>
    <t>Organisational boundary: MGN and its controlled entities for the reporting period, unless otherwise specified</t>
  </si>
  <si>
    <t>Operations</t>
  </si>
  <si>
    <r>
      <rPr>
        <b/>
        <sz val="9"/>
        <rFont val="Tahoma"/>
        <family val="2"/>
      </rPr>
      <t>Customer Numbers:</t>
    </r>
    <r>
      <rPr>
        <sz val="9"/>
        <color theme="1"/>
        <rFont val="Tahoma"/>
        <family val="2"/>
      </rPr>
      <t xml:space="preserve"> Total number of customers receiving gas on our pipelines.  </t>
    </r>
  </si>
  <si>
    <r>
      <rPr>
        <b/>
        <sz val="9"/>
        <rFont val="Tahoma"/>
        <family val="2"/>
      </rPr>
      <t>Unplanned Network Interruptions:</t>
    </r>
    <r>
      <rPr>
        <sz val="9"/>
        <color theme="1"/>
        <rFont val="Tahoma"/>
        <family val="2"/>
      </rPr>
      <t xml:space="preserve"> Interruption to gas supply to a customer that was unplanned. </t>
    </r>
  </si>
  <si>
    <r>
      <rPr>
        <b/>
        <sz val="9"/>
        <color rgb="FF000000"/>
        <rFont val="Tahoma"/>
        <family val="2"/>
      </rPr>
      <t>Total Replacement Mains:</t>
    </r>
    <r>
      <rPr>
        <sz val="9"/>
        <color rgb="FF000000"/>
        <rFont val="Tahoma"/>
        <family val="2"/>
      </rPr>
      <t xml:space="preserve"> Total length in kilometres of replacement pipelines (including upgrades and commissions) in service and owned by MGN during the reporting period.</t>
    </r>
  </si>
  <si>
    <r>
      <rPr>
        <b/>
        <sz val="9"/>
        <rFont val="Tahoma"/>
        <family val="2"/>
      </rPr>
      <t>Total Distribution Length:</t>
    </r>
    <r>
      <rPr>
        <sz val="9"/>
        <rFont val="Tahoma"/>
        <family val="2"/>
      </rPr>
      <t xml:space="preserve"> </t>
    </r>
    <r>
      <rPr>
        <sz val="9"/>
        <color theme="1"/>
        <rFont val="Tahoma"/>
        <family val="2"/>
      </rPr>
      <t>Total length in kilometres of distribution pipelines in service and owned by MGN as at the end of reporting period.</t>
    </r>
  </si>
  <si>
    <r>
      <rPr>
        <b/>
        <sz val="9"/>
        <rFont val="Tahoma"/>
        <family val="2"/>
      </rPr>
      <t xml:space="preserve">Total Transmission Length: </t>
    </r>
    <r>
      <rPr>
        <sz val="9"/>
        <color theme="1"/>
        <rFont val="Tahoma"/>
        <family val="2"/>
      </rPr>
      <t>Total length in kilometres of transmission pipelines in service and owned by MGN as at the end of the reporting period.</t>
    </r>
  </si>
  <si>
    <r>
      <rPr>
        <b/>
        <sz val="9"/>
        <rFont val="Tahoma"/>
        <family val="2"/>
      </rPr>
      <t>Corruption Practices:</t>
    </r>
    <r>
      <rPr>
        <sz val="9"/>
        <rFont val="Tahoma"/>
        <family val="2"/>
      </rPr>
      <t xml:space="preserve"> Circumstances or activities amounting to fraud, corruption, misconduct or improper states of affairs or circumstances, including conduct that could result in a contravention of laws applicable to MGN, and is considered “Reportable Conduct” in accordance with the MGN Fraud Corruption Misconduct Prevention and Whistleblowing Policy.
</t>
    </r>
    <r>
      <rPr>
        <sz val="8"/>
        <rFont val="Tahoma"/>
        <family val="2"/>
      </rPr>
      <t>Note: This definition has been updated to remove the reference to the version of MGN Fraud Corruption Misconduct Prevention and Whistleblowing Policy, as this is reviewed annually as part of our Corporate Governance.</t>
    </r>
  </si>
  <si>
    <r>
      <rPr>
        <b/>
        <sz val="9"/>
        <rFont val="Tahoma"/>
        <family val="2"/>
      </rPr>
      <t xml:space="preserve">Whistleblower Reports: </t>
    </r>
    <r>
      <rPr>
        <sz val="9"/>
        <rFont val="Tahoma"/>
        <family val="2"/>
      </rPr>
      <t xml:space="preserve">A whistleblowing report, submitted to Grant Thornton, or otherwise to MGN using any of the methods outlined in MGN’s Fraud Corruption Misconduct Prevention and Whistleblowing Policy to report any suspected impropriety, misconduct, corruption or malpractice on a confidential basis. 
</t>
    </r>
    <r>
      <rPr>
        <sz val="8"/>
        <rFont val="Tahoma"/>
        <family val="2"/>
      </rPr>
      <t xml:space="preserve">Note: This definition has been updated to remove the reference to the version of the MGN's Fraud Corruption Misconduct and Whistleblowing Policy, as this is reviewed annually as part of our Corporate Governance. </t>
    </r>
  </si>
  <si>
    <r>
      <rPr>
        <b/>
        <sz val="9"/>
        <rFont val="Tahoma"/>
        <family val="2"/>
      </rPr>
      <t>Grant Thornton:</t>
    </r>
    <r>
      <rPr>
        <sz val="9"/>
        <rFont val="Tahoma"/>
        <family val="2"/>
      </rPr>
      <t xml:space="preserve"> Independent provider of MGN’s confidential whistleblowing hotline.</t>
    </r>
  </si>
  <si>
    <r>
      <rPr>
        <b/>
        <sz val="9"/>
        <rFont val="Tahoma"/>
        <family val="2"/>
      </rPr>
      <t>Cybersecurity Breaches:</t>
    </r>
    <r>
      <rPr>
        <sz val="9"/>
        <rFont val="Tahoma"/>
        <family val="2"/>
      </rPr>
      <t xml:space="preserve"> A confirmed data or cyber breach resulting in unauthorised access to, modification, disclosure, or other misuse of MGN data or technology systems.  </t>
    </r>
  </si>
  <si>
    <r>
      <rPr>
        <b/>
        <sz val="9"/>
        <rFont val="Tahoma"/>
        <family val="2"/>
      </rPr>
      <t>Significant Notifiable Breaches:</t>
    </r>
    <r>
      <rPr>
        <sz val="9"/>
        <rFont val="Tahoma"/>
        <family val="2"/>
      </rPr>
      <t> Breach that impacts customers, employees and contractors and is reportable to one or more relevant regulators in compliance with legislative or regulatory requirements applicable to MGN including: Australian Privacy Legislation, Security of Critical Infrastructure (SOCI) Legislation, Foreign Investment Review Board (FIRB) requirements. </t>
    </r>
  </si>
  <si>
    <r>
      <t>Whistleblower reports (including bribery and/or corruption practices)</t>
    </r>
    <r>
      <rPr>
        <sz val="9"/>
        <color rgb="FF000000"/>
        <rFont val="Calibri"/>
        <family val="2"/>
        <scheme val="minor"/>
      </rPr>
      <t> (number)</t>
    </r>
  </si>
  <si>
    <r>
      <rPr>
        <b/>
        <sz val="9"/>
        <rFont val="Tahoma"/>
        <family val="2"/>
      </rPr>
      <t xml:space="preserve">Full-time Employee: </t>
    </r>
    <r>
      <rPr>
        <sz val="9"/>
        <rFont val="Tahoma"/>
        <family val="2"/>
      </rPr>
      <t>An employee who is employed on a full-time basis by MGN, and works 38 hours per week, as outlined in their employment contract. </t>
    </r>
  </si>
  <si>
    <r>
      <rPr>
        <b/>
        <sz val="9"/>
        <rFont val="Tahoma"/>
        <family val="2"/>
      </rPr>
      <t>Part-time Employee:</t>
    </r>
    <r>
      <rPr>
        <sz val="9"/>
        <rFont val="Tahoma"/>
        <family val="2"/>
      </rPr>
      <t xml:space="preserve"> An employee who is employed on a part-time basis by MGN, who works less than 38 hours per week, as outlined in their employment contract. </t>
    </r>
  </si>
  <si>
    <r>
      <rPr>
        <b/>
        <sz val="9"/>
        <rFont val="Tahoma"/>
        <family val="2"/>
      </rPr>
      <t xml:space="preserve">Casual Employee: </t>
    </r>
    <r>
      <rPr>
        <sz val="9"/>
        <rFont val="Tahoma"/>
        <family val="2"/>
      </rPr>
      <t>An employee who is employed on a casual basis by MGN, in line with the definitions of a casual employee under the Fair Work Act 2009. </t>
    </r>
  </si>
  <si>
    <t>Workforce by Employment Type (Full-time, Part-time, Casual)  (percentage and number)</t>
  </si>
  <si>
    <r>
      <rPr>
        <b/>
        <sz val="9"/>
        <rFont val="Tahoma"/>
        <family val="2"/>
      </rPr>
      <t>Learning Management System (LMS):</t>
    </r>
    <r>
      <rPr>
        <b/>
        <sz val="9"/>
        <color theme="1"/>
        <rFont val="Tahoma"/>
        <family val="2"/>
      </rPr>
      <t xml:space="preserve"> </t>
    </r>
    <r>
      <rPr>
        <sz val="9"/>
        <color theme="1"/>
        <rFont val="Tahoma"/>
        <family val="2"/>
      </rPr>
      <t>The system used to record the completion of Training by employees</t>
    </r>
  </si>
  <si>
    <r>
      <rPr>
        <b/>
        <sz val="9"/>
        <rFont val="Tahoma"/>
        <family val="2"/>
      </rPr>
      <t xml:space="preserve">Total Training Hours: </t>
    </r>
    <r>
      <rPr>
        <sz val="9"/>
        <rFont val="Tahoma"/>
        <family val="2"/>
      </rPr>
      <t>Total training hours recorded in LMS/Training and Development Booking Sheet during the reporting period for MGN employees, based on the expected module completion time per LMS.</t>
    </r>
    <r>
      <rPr>
        <sz val="9"/>
        <rFont val="Calibri"/>
        <family val="2"/>
      </rPr>
      <t>  </t>
    </r>
  </si>
  <si>
    <r>
      <t xml:space="preserve">Trained Full-time Employees (active and inactive) by Employment Category (Managers, Non-Managers) (percentage and hours)
 </t>
    </r>
    <r>
      <rPr>
        <sz val="8"/>
        <rFont val="Tahoma"/>
        <family val="2"/>
      </rPr>
      <t>Note: prior to 2023, only active employees were reported</t>
    </r>
  </si>
  <si>
    <r>
      <rPr>
        <b/>
        <sz val="9"/>
        <rFont val="Tahoma"/>
        <family val="2"/>
      </rPr>
      <t>Total Recordable Injury Frequency Rate (TRIFR):</t>
    </r>
    <r>
      <rPr>
        <sz val="9"/>
        <rFont val="Tahoma"/>
        <family val="2"/>
      </rPr>
      <t xml:space="preserve"> Reports the number of Total Recordable Injuries (TRI) per million hours worked. TRIFR includes work related injuries that relate to an MGN workplace or MGN activity undertaken by an MGN employee or contractor that resulted in: Fatalities, Lost Time Injuries, Medical Treated Injuries and Restricted Work Injuries. It excludes First Aid Incidents and High Potential Incidents.  </t>
    </r>
  </si>
  <si>
    <r>
      <rPr>
        <b/>
        <sz val="9"/>
        <rFont val="Tahoma"/>
        <family val="2"/>
      </rPr>
      <t>Total Hours Worked:</t>
    </r>
    <r>
      <rPr>
        <sz val="9"/>
        <rFont val="Tahoma"/>
        <family val="2"/>
      </rPr>
      <t xml:space="preserve"> Includes hours worked by MGN full-time employees and contractors. The number of total hours worked excludes paid leave of absence from work (paid vacations, paid sick leave, public holidays). Total hours worked by employees is determined by multiplying the total number of MGN employees x 7.6 hours/day x 20 days/month.  Total hours worked by contractors are reported to MGN by the external contractors.</t>
    </r>
  </si>
  <si>
    <r>
      <rPr>
        <b/>
        <sz val="9"/>
        <rFont val="Tahoma"/>
        <family val="2"/>
      </rPr>
      <t>Leak Response Time:</t>
    </r>
    <r>
      <rPr>
        <sz val="9"/>
        <rFont val="Tahoma"/>
        <family val="2"/>
      </rPr>
      <t xml:space="preserve"> The measurement of time from when the Leak Service Request is created by the National Response Centre (when receiving the leak call from the public) to when the First Response operator arrives on site as reported to MGN by its service provider. All responses to leaks calls, except cancelled jobs, are included in the measure, irrespective of the outcome (for example even if no leaks were found). </t>
    </r>
  </si>
  <si>
    <r>
      <rPr>
        <b/>
        <sz val="9"/>
        <rFont val="Tahoma"/>
        <family val="2"/>
      </rPr>
      <t>Leak Survey:</t>
    </r>
    <r>
      <rPr>
        <sz val="9"/>
        <rFont val="Tahoma"/>
        <family val="2"/>
      </rPr>
      <t xml:space="preserve"> Leak surveys: planned periodic leak surveys undertaken by MGN. Where a leak is identified, this will result in pinpoint investigation followed by a leak repair work order. </t>
    </r>
  </si>
  <si>
    <r>
      <rPr>
        <b/>
        <sz val="9"/>
        <rFont val="Tahoma"/>
        <family val="2"/>
      </rPr>
      <t>Leak Repair Work:</t>
    </r>
    <r>
      <rPr>
        <b/>
        <sz val="9"/>
        <color theme="1"/>
        <rFont val="Tahoma"/>
        <family val="2"/>
      </rPr>
      <t xml:space="preserve"> </t>
    </r>
    <r>
      <rPr>
        <sz val="9"/>
        <color theme="1"/>
        <rFont val="Tahoma"/>
        <family val="2"/>
      </rPr>
      <t>Order used to track commencement and completion of remediation of leaks identified from LMP leak surveys.</t>
    </r>
    <r>
      <rPr>
        <sz val="9"/>
        <color rgb="FF000000"/>
        <rFont val="Calibri"/>
        <family val="2"/>
        <scheme val="minor"/>
      </rPr>
      <t>   </t>
    </r>
  </si>
  <si>
    <t>This metric measures the compliance to leak repair time required for Class 1 and Class 2 leaks, which is 7 days.
To measure compliance with class 1 and class 2 leak safety regulatory requirements, the repair or made safe timeframe is measured from the date and time when a Leak Service Request is created (either by the National Response Centre or internally generated) to the date and time it is made safe, as recorded in the work order.</t>
  </si>
  <si>
    <r>
      <t>Performance with LMP Target Timeframe - Class 1 and 2 Repair (number)</t>
    </r>
    <r>
      <rPr>
        <vertAlign val="superscript"/>
        <sz val="9"/>
        <rFont val="Tahoma"/>
        <family val="2"/>
      </rPr>
      <t>*</t>
    </r>
  </si>
  <si>
    <r>
      <rPr>
        <b/>
        <sz val="9"/>
        <rFont val="Tahoma"/>
        <family val="2"/>
      </rPr>
      <t>Active supplier:</t>
    </r>
    <r>
      <rPr>
        <sz val="9"/>
        <rFont val="Tahoma"/>
        <family val="2"/>
      </rPr>
      <t xml:space="preserve"> A vendor within MGN's Enterprise Resource Planning system (SAP).  </t>
    </r>
  </si>
  <si>
    <r>
      <rPr>
        <b/>
        <sz val="9"/>
        <rFont val="Tahoma"/>
        <family val="2"/>
      </rPr>
      <t>Geographical location:</t>
    </r>
    <r>
      <rPr>
        <sz val="9"/>
        <color theme="1"/>
        <rFont val="Tahoma"/>
        <family val="2"/>
      </rPr>
      <t xml:space="preserve"> The country of the supplier's location, as shown by the address on the supplier’s invoice.</t>
    </r>
  </si>
  <si>
    <r>
      <rPr>
        <b/>
        <sz val="9"/>
        <rFont val="Tahoma"/>
        <family val="2"/>
      </rPr>
      <t>Purchases:</t>
    </r>
    <r>
      <rPr>
        <sz val="9"/>
        <rFont val="Tahoma"/>
        <family val="2"/>
      </rPr>
      <t xml:space="preserve"> Purchases made during the reporting period, for which an invoice has been received and processed by MGN.  </t>
    </r>
  </si>
  <si>
    <r>
      <rPr>
        <b/>
        <sz val="9"/>
        <rFont val="Tahoma"/>
        <family val="2"/>
      </rPr>
      <t>Local suppliers:</t>
    </r>
    <r>
      <rPr>
        <sz val="9"/>
        <color theme="1"/>
        <rFont val="Tahoma"/>
        <family val="2"/>
      </rPr>
      <t xml:space="preserve"> Suppliers with an Australian address, as shown on the supplier's invoice.</t>
    </r>
    <r>
      <rPr>
        <sz val="9"/>
        <color rgb="FF000000"/>
        <rFont val="Calibri"/>
        <family val="2"/>
        <scheme val="minor"/>
      </rPr>
      <t> </t>
    </r>
  </si>
  <si>
    <t>Assurance Statement: DBP</t>
  </si>
  <si>
    <t>Assurance Statement: AGN</t>
  </si>
  <si>
    <t>Assurance Statement: MGN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</si>
</sst>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43" formatCode="_(* #,##0.00_);_(* \(#,##0.00\);_(* &quot;-&quot;??_);_(@_)"/>
    <numFmt numFmtId="164" formatCode="&quot;$&quot;#,##0;[Red]\-&quot;$&quot;#,##0"/>
    <numFmt numFmtId="165" formatCode="_-* #,##0.00_-;\-* #,##0.00_-;_-* &quot;-&quot;??_-;_-@_-"/>
    <numFmt numFmtId="166" formatCode="_(* #,##0.0_);_(* \(#,##0.0\);_(* &quot;-&quot;_);_(@_)"/>
    <numFmt numFmtId="167" formatCode="0.0%"/>
    <numFmt numFmtId="168" formatCode="#,##0.0"/>
    <numFmt numFmtId="169" formatCode="[$-C09]dd\-mmmm\-yyyy;@"/>
    <numFmt numFmtId="170" formatCode="#,##0.000"/>
    <numFmt numFmtId="171" formatCode="_-* #,##0_-;\-* #,##0_-;_-* &quot;-&quot;??_-;_-@_-"/>
    <numFmt numFmtId="172" formatCode="_-* #,##0.000_-;\-* #,##0.000_-;_-* &quot;-&quot;??_-;_-@_-"/>
  </numFmts>
  <fonts count="77">
    <font>
      <sz val="11"/>
      <color theme="1"/>
      <name val="Calibri"/>
      <family val="2"/>
      <scheme val="minor"/>
    </font>
    <font>
      <sz val="11"/>
      <color theme="1"/>
      <name val="Tahoma"/>
      <family val="2"/>
    </font>
    <font>
      <sz val="11"/>
      <color theme="1"/>
      <name val="Calibri"/>
      <family val="2"/>
      <scheme val="minor"/>
    </font>
    <font>
      <sz val="10"/>
      <name val="Arial"/>
      <family val="2"/>
    </font>
    <font>
      <sz val="7"/>
      <name val="Arial Black"/>
      <family val="2"/>
    </font>
    <font>
      <sz val="7"/>
      <name val="Arial"/>
      <family val="2"/>
    </font>
    <font>
      <b/>
      <sz val="7"/>
      <name val="Arial"/>
      <family val="2"/>
    </font>
    <font>
      <sz val="6"/>
      <color theme="1"/>
      <name val="RT_Vickerman Light"/>
      <family val="2"/>
    </font>
    <font>
      <sz val="7"/>
      <color theme="1"/>
      <name val="Calibri"/>
      <family val="2"/>
      <scheme val="minor"/>
    </font>
    <font>
      <b/>
      <sz val="9.5"/>
      <color theme="6"/>
      <name val="Arial"/>
      <family val="2"/>
    </font>
    <font>
      <b/>
      <sz val="10"/>
      <color rgb="FFFF0000"/>
      <name val="Calibri"/>
      <family val="2"/>
      <scheme val="major"/>
    </font>
    <font>
      <sz val="10"/>
      <color rgb="FF000000"/>
      <name val="Arial"/>
      <family val="2"/>
    </font>
    <font>
      <b/>
      <sz val="9"/>
      <name val="Tahoma"/>
      <family val="2"/>
    </font>
    <font>
      <sz val="9"/>
      <name val="Tahoma"/>
      <family val="2"/>
    </font>
    <font>
      <sz val="9"/>
      <color theme="1"/>
      <name val="Tahoma"/>
      <family val="2"/>
    </font>
    <font>
      <b/>
      <sz val="9"/>
      <color rgb="FF000000"/>
      <name val="Tahoma"/>
      <family val="2"/>
    </font>
    <font>
      <sz val="9"/>
      <color rgb="FF000000"/>
      <name val="Tahoma"/>
      <family val="2"/>
    </font>
    <font>
      <b/>
      <sz val="9"/>
      <color rgb="FFFF0000"/>
      <name val="Tahoma"/>
      <family val="2"/>
    </font>
    <font>
      <b/>
      <sz val="9"/>
      <color theme="1"/>
      <name val="Tahoma"/>
      <family val="2"/>
    </font>
    <font>
      <b/>
      <sz val="12"/>
      <color rgb="FF003C71"/>
      <name val="Tahoma"/>
      <family val="2"/>
    </font>
    <font>
      <b/>
      <sz val="9"/>
      <color rgb="FF00A3E0"/>
      <name val="Tahoma"/>
      <family val="2"/>
    </font>
    <font>
      <sz val="9"/>
      <color rgb="FF00A3E0"/>
      <name val="Tahoma"/>
      <family val="2"/>
    </font>
    <font>
      <sz val="9"/>
      <color rgb="FFFF0000"/>
      <name val="Tahoma"/>
      <family val="2"/>
    </font>
    <font>
      <sz val="10"/>
      <color theme="1"/>
      <name val="Tahoma"/>
      <family val="2"/>
    </font>
    <font>
      <sz val="9"/>
      <color theme="0"/>
      <name val="Tahoma"/>
      <family val="2"/>
    </font>
    <font>
      <b/>
      <sz val="9"/>
      <color theme="0"/>
      <name val="Tahoma"/>
      <family val="2"/>
    </font>
    <font>
      <vertAlign val="superscript"/>
      <sz val="9"/>
      <color theme="1"/>
      <name val="Tahoma"/>
      <family val="2"/>
    </font>
    <font>
      <u/>
      <sz val="9"/>
      <color theme="8"/>
      <name val="Tahoma"/>
      <family val="2"/>
    </font>
    <font>
      <b/>
      <sz val="16"/>
      <color rgb="FF003C71"/>
      <name val="Tahoma"/>
      <family val="2"/>
    </font>
    <font>
      <vertAlign val="subscript"/>
      <sz val="9"/>
      <color theme="1"/>
      <name val="Tahoma"/>
      <family val="2"/>
    </font>
    <font>
      <b/>
      <vertAlign val="subscript"/>
      <sz val="9"/>
      <color theme="1"/>
      <name val="Tahoma"/>
      <family val="2"/>
    </font>
    <font>
      <b/>
      <vertAlign val="subscript"/>
      <sz val="9"/>
      <color theme="0"/>
      <name val="Tahoma"/>
      <family val="2"/>
    </font>
    <font>
      <u/>
      <sz val="9"/>
      <name val="Tahoma"/>
      <family val="2"/>
    </font>
    <font>
      <b/>
      <u/>
      <sz val="9"/>
      <name val="Tahoma"/>
      <family val="2"/>
    </font>
    <font>
      <sz val="9"/>
      <color rgb="FF000000"/>
      <name val="Calibri"/>
      <family val="2"/>
      <scheme val="minor"/>
    </font>
    <font>
      <sz val="9"/>
      <name val="Calibri"/>
      <family val="2"/>
    </font>
    <font>
      <sz val="9"/>
      <name val="Segoe UI"/>
      <family val="2"/>
    </font>
    <font>
      <sz val="10"/>
      <color rgb="FF000000"/>
      <name val="Tahoma"/>
      <family val="2"/>
    </font>
    <font>
      <sz val="9"/>
      <color theme="1"/>
      <name val="Tahoma"/>
      <family val="2"/>
    </font>
    <font>
      <b/>
      <sz val="12"/>
      <color rgb="FF003C71"/>
      <name val="Tahoma"/>
      <family val="2"/>
    </font>
    <font>
      <sz val="10"/>
      <color theme="8"/>
      <name val="Arial"/>
      <family val="2"/>
    </font>
    <font>
      <i/>
      <sz val="9"/>
      <color theme="1"/>
      <name val="Tahoma"/>
      <family val="2"/>
    </font>
    <font>
      <b/>
      <vertAlign val="superscript"/>
      <sz val="9"/>
      <color theme="0"/>
      <name val="Tahoma"/>
      <family val="2"/>
    </font>
    <font>
      <sz val="8"/>
      <color theme="1"/>
      <name val="Tahoma"/>
      <family val="2"/>
    </font>
    <font>
      <vertAlign val="superscript"/>
      <sz val="8"/>
      <color theme="1"/>
      <name val="Tahoma"/>
      <family val="2"/>
    </font>
    <font>
      <sz val="9"/>
      <color theme="1"/>
      <name val="Tahoma"/>
      <family val="2"/>
    </font>
    <font>
      <u/>
      <sz val="11"/>
      <color theme="11"/>
      <name val="Calibri"/>
      <family val="2"/>
      <scheme val="minor"/>
    </font>
    <font>
      <u/>
      <sz val="9"/>
      <color rgb="FF003C71"/>
      <name val="Tahoma"/>
      <family val="2"/>
    </font>
    <font>
      <sz val="9"/>
      <color theme="1"/>
      <name val="Tahoma"/>
      <family val="2"/>
    </font>
    <font>
      <u/>
      <sz val="11"/>
      <color theme="10"/>
      <name val="Calibri"/>
      <family val="2"/>
      <scheme val="minor"/>
    </font>
    <font>
      <sz val="8"/>
      <name val="Tahoma"/>
      <family val="2"/>
    </font>
    <font>
      <sz val="9"/>
      <color rgb="FF000000"/>
      <name val="Calibri"/>
      <family val="2"/>
    </font>
    <font>
      <sz val="8"/>
      <color rgb="FF000000"/>
      <name val="Tahoma"/>
      <family val="2"/>
    </font>
    <font>
      <vertAlign val="superscript"/>
      <sz val="9"/>
      <name val="Tahoma"/>
      <family val="2"/>
    </font>
    <font>
      <b/>
      <sz val="9"/>
      <color rgb="FF00B0F0"/>
      <name val="Tahoma"/>
      <family val="2"/>
    </font>
    <font>
      <i/>
      <sz val="9"/>
      <name val="Tahoma"/>
      <family val="2"/>
    </font>
    <font>
      <sz val="9"/>
      <color theme="1"/>
      <name val="Tahoma"/>
      <family val="2"/>
    </font>
    <font>
      <b/>
      <sz val="9"/>
      <color rgb="FFFFFFFF"/>
      <name val="Tahoma"/>
      <family val="2"/>
    </font>
    <font>
      <b/>
      <vertAlign val="superscript"/>
      <sz val="9"/>
      <color rgb="FF00B0F0"/>
      <name val="Tahoma"/>
      <family val="2"/>
    </font>
    <font>
      <sz val="11"/>
      <color rgb="FF000000"/>
      <name val="Calibri"/>
      <family val="2"/>
    </font>
    <font>
      <sz val="9"/>
      <color rgb="FFFFFFFF"/>
      <name val="Tahoma"/>
      <family val="2"/>
    </font>
    <font>
      <vertAlign val="superscript"/>
      <sz val="9"/>
      <color rgb="FF000000"/>
      <name val="Tahoma"/>
      <family val="2"/>
    </font>
    <font>
      <vertAlign val="superscript"/>
      <sz val="8"/>
      <color rgb="FF000000"/>
      <name val="Tahoma"/>
      <family val="2"/>
    </font>
    <font>
      <b/>
      <vertAlign val="superscript"/>
      <sz val="9"/>
      <color rgb="FF000000"/>
      <name val="Tahoma"/>
      <family val="2"/>
    </font>
    <font>
      <sz val="9"/>
      <color rgb="FF833C0C"/>
      <name val="Tahoma"/>
      <family val="2"/>
    </font>
    <font>
      <sz val="9"/>
      <color theme="1"/>
      <name val="Tahoma"/>
    </font>
    <font>
      <b/>
      <sz val="9"/>
      <color rgb="FFFFFFFF"/>
      <name val="Tahoma"/>
    </font>
    <font>
      <b/>
      <vertAlign val="superscript"/>
      <sz val="9"/>
      <color rgb="FFFFFFFF"/>
      <name val="Tahoma"/>
    </font>
    <font>
      <vertAlign val="superscript"/>
      <sz val="8"/>
      <color rgb="FF000000"/>
      <name val="Tahoma"/>
    </font>
    <font>
      <sz val="8"/>
      <color rgb="FF000000"/>
      <name val="Tahoma"/>
    </font>
    <font>
      <b/>
      <sz val="9"/>
      <color theme="1"/>
      <name val="Tahoma"/>
    </font>
    <font>
      <b/>
      <sz val="9"/>
      <color rgb="FF000000"/>
      <name val="Tahoma"/>
    </font>
    <font>
      <b/>
      <sz val="9"/>
      <color theme="0"/>
      <name val="Tahoma"/>
    </font>
    <font>
      <sz val="8"/>
      <color theme="1"/>
      <name val="Tahoma"/>
    </font>
    <font>
      <sz val="9"/>
      <color rgb="FF000000"/>
      <name val="Tahoma"/>
    </font>
    <font>
      <sz val="11"/>
      <color rgb="FF000000"/>
      <name val="Calibri"/>
    </font>
    <font>
      <sz val="10"/>
      <color rgb="FF000000"/>
      <name val="Tahoma"/>
    </font>
  </fonts>
  <fills count="15">
    <fill>
      <patternFill patternType="none"/>
    </fill>
    <fill>
      <patternFill patternType="gray125"/>
    </fill>
    <fill>
      <patternFill patternType="solid">
        <fgColor theme="0"/>
        <bgColor indexed="64"/>
      </patternFill>
    </fill>
    <fill>
      <patternFill patternType="solid">
        <fgColor indexed="22"/>
        <bgColor indexed="64"/>
      </patternFill>
    </fill>
    <fill>
      <patternFill patternType="solid">
        <fgColor rgb="FF003C71"/>
        <bgColor indexed="64"/>
      </patternFill>
    </fill>
    <fill>
      <patternFill patternType="solid">
        <fgColor rgb="FF00A3E0"/>
        <bgColor indexed="64"/>
      </patternFill>
    </fill>
    <fill>
      <patternFill patternType="solid">
        <fgColor theme="0"/>
        <bgColor rgb="FF000000"/>
      </patternFill>
    </fill>
    <fill>
      <patternFill patternType="solid">
        <fgColor theme="7" tint="0.89999084444715716"/>
        <bgColor indexed="64"/>
      </patternFill>
    </fill>
    <fill>
      <patternFill patternType="solid">
        <fgColor theme="7" tint="0.749992370372631"/>
        <bgColor indexed="64"/>
      </patternFill>
    </fill>
    <fill>
      <patternFill patternType="solid">
        <fgColor theme="9" tint="0.79998168889431442"/>
        <bgColor indexed="64"/>
      </patternFill>
    </fill>
    <fill>
      <patternFill patternType="solid">
        <fgColor rgb="FF00B0F0"/>
        <bgColor indexed="64"/>
      </patternFill>
    </fill>
    <fill>
      <patternFill patternType="solid">
        <fgColor rgb="FF00A3E0"/>
        <bgColor rgb="FF000000"/>
      </patternFill>
    </fill>
    <fill>
      <patternFill patternType="solid">
        <fgColor theme="0" tint="-4.9989318521683403E-2"/>
        <bgColor rgb="FF000000"/>
      </patternFill>
    </fill>
    <fill>
      <patternFill patternType="solid">
        <fgColor rgb="FFFFFFFF"/>
        <bgColor rgb="FF000000"/>
      </patternFill>
    </fill>
    <fill>
      <patternFill patternType="solid">
        <fgColor rgb="FFDBECF4"/>
        <bgColor rgb="FF000000"/>
      </patternFill>
    </fill>
  </fills>
  <borders count="43">
    <border>
      <left/>
      <right/>
      <top/>
      <bottom/>
      <diagonal/>
    </border>
    <border>
      <left/>
      <right/>
      <top/>
      <bottom style="thin">
        <color indexed="64"/>
      </bottom>
      <diagonal/>
    </border>
    <border>
      <left/>
      <right/>
      <top style="thin">
        <color theme="9" tint="0.59996337778862885"/>
      </top>
      <bottom style="thin">
        <color theme="9" tint="0.59996337778862885"/>
      </bottom>
      <diagonal/>
    </border>
    <border>
      <left/>
      <right/>
      <top/>
      <bottom style="thin">
        <color theme="0" tint="-0.34998626667073579"/>
      </bottom>
      <diagonal/>
    </border>
    <border>
      <left/>
      <right/>
      <top/>
      <bottom style="thin">
        <color rgb="FFA6A6A6"/>
      </bottom>
      <diagonal/>
    </border>
    <border>
      <left/>
      <right/>
      <top style="thin">
        <color rgb="FF00A3E0"/>
      </top>
      <bottom style="thin">
        <color rgb="FF00A3E0"/>
      </bottom>
      <diagonal/>
    </border>
    <border>
      <left/>
      <right/>
      <top/>
      <bottom style="thin">
        <color rgb="FF00A3E0"/>
      </bottom>
      <diagonal/>
    </border>
    <border>
      <left style="thin">
        <color rgb="FF003C71"/>
      </left>
      <right/>
      <top style="thin">
        <color rgb="FF003C71"/>
      </top>
      <bottom/>
      <diagonal/>
    </border>
    <border>
      <left style="thin">
        <color rgb="FF003C71"/>
      </left>
      <right/>
      <top/>
      <bottom style="thin">
        <color rgb="FF003C71"/>
      </bottom>
      <diagonal/>
    </border>
    <border>
      <left/>
      <right/>
      <top/>
      <bottom style="thin">
        <color rgb="FF003C71"/>
      </bottom>
      <diagonal/>
    </border>
    <border>
      <left style="thin">
        <color theme="0"/>
      </left>
      <right/>
      <top style="thin">
        <color rgb="FF003C71"/>
      </top>
      <bottom/>
      <diagonal/>
    </border>
    <border>
      <left style="thin">
        <color theme="0"/>
      </left>
      <right/>
      <top/>
      <bottom style="thin">
        <color rgb="FF003C71"/>
      </bottom>
      <diagonal/>
    </border>
    <border>
      <left/>
      <right style="thin">
        <color theme="0"/>
      </right>
      <top/>
      <bottom style="thin">
        <color rgb="FF003C71"/>
      </bottom>
      <diagonal/>
    </border>
    <border>
      <left style="thin">
        <color theme="0"/>
      </left>
      <right style="thin">
        <color theme="0"/>
      </right>
      <top style="thin">
        <color rgb="FF003C71"/>
      </top>
      <bottom/>
      <diagonal/>
    </border>
    <border>
      <left style="thin">
        <color rgb="FF003C71"/>
      </left>
      <right style="thin">
        <color theme="0"/>
      </right>
      <top style="thin">
        <color rgb="FF003C71"/>
      </top>
      <bottom style="thin">
        <color rgb="FF003C71"/>
      </bottom>
      <diagonal/>
    </border>
    <border>
      <left style="thin">
        <color theme="0"/>
      </left>
      <right style="thin">
        <color theme="0"/>
      </right>
      <top style="thin">
        <color rgb="FF003C71"/>
      </top>
      <bottom style="thin">
        <color rgb="FF003C71"/>
      </bottom>
      <diagonal/>
    </border>
    <border>
      <left style="thin">
        <color theme="0"/>
      </left>
      <right style="thin">
        <color rgb="FF003C71"/>
      </right>
      <top style="thin">
        <color rgb="FF003C71"/>
      </top>
      <bottom style="thin">
        <color rgb="FF003C71"/>
      </bottom>
      <diagonal/>
    </border>
    <border>
      <left/>
      <right/>
      <top style="thin">
        <color rgb="FF003C71"/>
      </top>
      <bottom style="thin">
        <color rgb="FF00A3E0"/>
      </bottom>
      <diagonal/>
    </border>
    <border>
      <left style="thin">
        <color theme="0"/>
      </left>
      <right/>
      <top style="thin">
        <color rgb="FF003C71"/>
      </top>
      <bottom style="thin">
        <color rgb="FF003C71"/>
      </bottom>
      <diagonal/>
    </border>
    <border>
      <left/>
      <right/>
      <top style="thin">
        <color rgb="FF00A3E0"/>
      </top>
      <bottom/>
      <diagonal/>
    </border>
    <border>
      <left/>
      <right/>
      <top style="medium">
        <color rgb="FF00A3E0"/>
      </top>
      <bottom style="thin">
        <color rgb="FF00A3E0"/>
      </bottom>
      <diagonal/>
    </border>
    <border>
      <left/>
      <right/>
      <top style="thin">
        <color rgb="FF00A3E0"/>
      </top>
      <bottom style="medium">
        <color rgb="FF00A3E0"/>
      </bottom>
      <diagonal/>
    </border>
    <border>
      <left/>
      <right/>
      <top style="thin">
        <color theme="0"/>
      </top>
      <bottom style="thin">
        <color theme="0"/>
      </bottom>
      <diagonal/>
    </border>
    <border>
      <left/>
      <right/>
      <top/>
      <bottom style="thin">
        <color theme="0"/>
      </bottom>
      <diagonal/>
    </border>
    <border>
      <left/>
      <right/>
      <top style="thin">
        <color rgb="FF00A3E0"/>
      </top>
      <bottom style="thin">
        <color rgb="FF00B0F0"/>
      </bottom>
      <diagonal/>
    </border>
    <border>
      <left style="medium">
        <color rgb="FFFFFFFF"/>
      </left>
      <right/>
      <top style="thin">
        <color rgb="FF003C71"/>
      </top>
      <bottom style="medium">
        <color rgb="FFFFFFFF"/>
      </bottom>
      <diagonal/>
    </border>
    <border>
      <left style="medium">
        <color rgb="FFFFFFFF"/>
      </left>
      <right/>
      <top style="medium">
        <color rgb="FFFFFFFF"/>
      </top>
      <bottom style="thin">
        <color rgb="FF00A3E0"/>
      </bottom>
      <diagonal/>
    </border>
    <border>
      <left style="medium">
        <color rgb="FFFFFFFF"/>
      </left>
      <right/>
      <top style="thin">
        <color rgb="FF00A3E0"/>
      </top>
      <bottom style="medium">
        <color rgb="FFFFFFFF"/>
      </bottom>
      <diagonal/>
    </border>
    <border>
      <left/>
      <right/>
      <top style="thin">
        <color rgb="FF00A3E0"/>
      </top>
      <bottom style="medium">
        <color rgb="FF00B0F0"/>
      </bottom>
      <diagonal/>
    </border>
    <border>
      <left/>
      <right/>
      <top style="medium">
        <color rgb="FF00A3E0"/>
      </top>
      <bottom style="medium">
        <color rgb="FF00B0F0"/>
      </bottom>
      <diagonal/>
    </border>
    <border>
      <left/>
      <right/>
      <top style="thin">
        <color theme="0"/>
      </top>
      <bottom/>
      <diagonal/>
    </border>
    <border>
      <left/>
      <right/>
      <top style="medium">
        <color rgb="FF00B0F0"/>
      </top>
      <bottom style="thin">
        <color rgb="FF00A3E0"/>
      </bottom>
      <diagonal/>
    </border>
    <border>
      <left/>
      <right/>
      <top style="medium">
        <color rgb="FF00B0F0"/>
      </top>
      <bottom/>
      <diagonal/>
    </border>
    <border>
      <left/>
      <right/>
      <top style="thin">
        <color rgb="FF00B0F0"/>
      </top>
      <bottom style="medium">
        <color rgb="FF00B0F0"/>
      </bottom>
      <diagonal/>
    </border>
    <border>
      <left/>
      <right/>
      <top style="medium">
        <color rgb="FF00B0F0"/>
      </top>
      <bottom style="thin">
        <color theme="0"/>
      </bottom>
      <diagonal/>
    </border>
    <border>
      <left/>
      <right/>
      <top style="thin">
        <color theme="0"/>
      </top>
      <bottom style="medium">
        <color rgb="FF00B0F0"/>
      </bottom>
      <diagonal/>
    </border>
    <border>
      <left/>
      <right/>
      <top style="medium">
        <color rgb="FF00A3E0"/>
      </top>
      <bottom style="thin">
        <color theme="0"/>
      </bottom>
      <diagonal/>
    </border>
    <border>
      <left/>
      <right/>
      <top style="thin">
        <color theme="0"/>
      </top>
      <bottom style="medium">
        <color rgb="FF00A3E0"/>
      </bottom>
      <diagonal/>
    </border>
    <border>
      <left/>
      <right/>
      <top/>
      <bottom style="thin">
        <color rgb="FF00B0F0"/>
      </bottom>
      <diagonal/>
    </border>
    <border>
      <left/>
      <right/>
      <top/>
      <bottom style="medium">
        <color rgb="FF00A3E0"/>
      </bottom>
      <diagonal/>
    </border>
    <border>
      <left style="medium">
        <color rgb="FFFFFFFF"/>
      </left>
      <right/>
      <top/>
      <bottom/>
      <diagonal/>
    </border>
    <border>
      <left/>
      <right/>
      <top/>
      <bottom style="thin">
        <color rgb="FF000000"/>
      </bottom>
      <diagonal/>
    </border>
    <border>
      <left/>
      <right/>
      <top style="medium">
        <color rgb="FF00A3E0"/>
      </top>
      <bottom/>
      <diagonal/>
    </border>
  </borders>
  <cellStyleXfs count="28">
    <xf numFmtId="0" fontId="0" fillId="0" borderId="0"/>
    <xf numFmtId="9" fontId="2" fillId="0" borderId="0" applyFont="0" applyFill="0" applyBorder="0" applyAlignment="0" applyProtection="0"/>
    <xf numFmtId="0" fontId="2" fillId="0" borderId="0"/>
    <xf numFmtId="0" fontId="9" fillId="0" borderId="0"/>
    <xf numFmtId="0" fontId="3" fillId="0" borderId="0" applyProtection="0"/>
    <xf numFmtId="0" fontId="4" fillId="0" borderId="1"/>
    <xf numFmtId="0" fontId="4" fillId="0" borderId="1">
      <alignment horizontal="right"/>
    </xf>
    <xf numFmtId="0" fontId="5" fillId="0" borderId="0"/>
    <xf numFmtId="166" fontId="6" fillId="3" borderId="0">
      <alignment horizontal="right"/>
    </xf>
    <xf numFmtId="0" fontId="4" fillId="0" borderId="0"/>
    <xf numFmtId="43" fontId="2" fillId="0" borderId="0" applyFont="0" applyFill="0" applyBorder="0" applyAlignment="0" applyProtection="0"/>
    <xf numFmtId="9" fontId="2" fillId="0" borderId="0" applyFont="0" applyFill="0" applyBorder="0" applyAlignment="0" applyProtection="0"/>
    <xf numFmtId="0" fontId="7" fillId="0" borderId="0" applyNumberFormat="0" applyFill="0" applyBorder="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43" fontId="2" fillId="0" borderId="0" applyFont="0" applyFill="0" applyBorder="0" applyAlignment="0" applyProtection="0"/>
    <xf numFmtId="0" fontId="2" fillId="0" borderId="0"/>
    <xf numFmtId="0" fontId="8" fillId="0" borderId="2" applyProtection="0">
      <alignment vertical="center"/>
    </xf>
    <xf numFmtId="165" fontId="2" fillId="0" borderId="0" applyFont="0" applyFill="0" applyBorder="0" applyAlignment="0" applyProtection="0"/>
    <xf numFmtId="0" fontId="27" fillId="0" borderId="0" applyNumberFormat="0" applyFill="0" applyBorder="0" applyAlignment="0" applyProtection="0"/>
    <xf numFmtId="0" fontId="2" fillId="0" borderId="0"/>
    <xf numFmtId="0" fontId="27" fillId="0" borderId="0" applyNumberFormat="0" applyFill="0" applyBorder="0" applyAlignment="0" applyProtection="0"/>
    <xf numFmtId="0" fontId="46" fillId="0" borderId="0" applyNumberFormat="0" applyFill="0" applyBorder="0" applyAlignment="0" applyProtection="0"/>
    <xf numFmtId="0" fontId="49" fillId="0" borderId="0" applyNumberFormat="0" applyFill="0" applyBorder="0" applyAlignment="0" applyProtection="0"/>
    <xf numFmtId="0" fontId="46" fillId="0" borderId="0" applyNumberFormat="0" applyFill="0" applyBorder="0" applyAlignment="0" applyProtection="0"/>
    <xf numFmtId="0" fontId="49" fillId="0" borderId="0" applyNumberFormat="0" applyFill="0" applyBorder="0" applyAlignment="0" applyProtection="0"/>
    <xf numFmtId="165" fontId="2" fillId="0" borderId="0" applyFont="0" applyFill="0" applyBorder="0" applyAlignment="0" applyProtection="0"/>
  </cellStyleXfs>
  <cellXfs count="470">
    <xf numFmtId="0" fontId="0" fillId="0" borderId="0" xfId="0"/>
    <xf numFmtId="0" fontId="14" fillId="0" borderId="0" xfId="2" applyFont="1" applyAlignment="1">
      <alignment vertical="center"/>
    </xf>
    <xf numFmtId="0" fontId="16" fillId="0" borderId="0" xfId="2" applyFont="1" applyAlignment="1">
      <alignment horizontal="left" vertical="center" wrapText="1"/>
    </xf>
    <xf numFmtId="0" fontId="13" fillId="0" borderId="0" xfId="2" applyFont="1" applyAlignment="1">
      <alignment vertical="center"/>
    </xf>
    <xf numFmtId="0" fontId="13" fillId="0" borderId="0" xfId="2" applyFont="1" applyAlignment="1">
      <alignment horizontal="left" vertical="center" wrapText="1"/>
    </xf>
    <xf numFmtId="0" fontId="12" fillId="0" borderId="0" xfId="2" applyFont="1" applyAlignment="1">
      <alignment vertical="center" wrapText="1"/>
    </xf>
    <xf numFmtId="0" fontId="13" fillId="0" borderId="0" xfId="2" applyFont="1" applyAlignment="1">
      <alignment vertical="center" wrapText="1"/>
    </xf>
    <xf numFmtId="0" fontId="15" fillId="0" borderId="0" xfId="2" applyFont="1" applyAlignment="1">
      <alignment vertical="center" wrapText="1"/>
    </xf>
    <xf numFmtId="0" fontId="17" fillId="0" borderId="0" xfId="2" applyFont="1" applyAlignment="1">
      <alignment vertical="center"/>
    </xf>
    <xf numFmtId="0" fontId="19" fillId="0" borderId="0" xfId="2" applyFont="1" applyAlignment="1">
      <alignment vertical="center"/>
    </xf>
    <xf numFmtId="0" fontId="20" fillId="0" borderId="0" xfId="2" applyFont="1" applyAlignment="1">
      <alignment vertical="center"/>
    </xf>
    <xf numFmtId="0" fontId="14" fillId="0" borderId="0" xfId="2" applyFont="1" applyAlignment="1">
      <alignment vertical="top" wrapText="1"/>
    </xf>
    <xf numFmtId="0" fontId="14" fillId="0" borderId="0" xfId="2" applyFont="1" applyAlignment="1">
      <alignment vertical="top"/>
    </xf>
    <xf numFmtId="0" fontId="14" fillId="0" borderId="0" xfId="2" applyFont="1" applyAlignment="1">
      <alignment horizontal="left" vertical="top" wrapText="1"/>
    </xf>
    <xf numFmtId="0" fontId="18" fillId="0" borderId="0" xfId="2" applyFont="1" applyAlignment="1">
      <alignment horizontal="left" vertical="top" wrapText="1"/>
    </xf>
    <xf numFmtId="0" fontId="23" fillId="0" borderId="0" xfId="2" applyFont="1" applyAlignment="1">
      <alignment vertical="center"/>
    </xf>
    <xf numFmtId="0" fontId="18" fillId="0" borderId="6" xfId="2" applyFont="1" applyBorder="1" applyAlignment="1">
      <alignment vertical="center"/>
    </xf>
    <xf numFmtId="0" fontId="14" fillId="0" borderId="6" xfId="2" applyFont="1" applyBorder="1" applyAlignment="1">
      <alignment vertical="center"/>
    </xf>
    <xf numFmtId="0" fontId="14" fillId="0" borderId="5" xfId="2" applyFont="1" applyBorder="1" applyAlignment="1">
      <alignment horizontal="left" vertical="center" indent="1"/>
    </xf>
    <xf numFmtId="0" fontId="14" fillId="0" borderId="5" xfId="2" applyFont="1" applyBorder="1" applyAlignment="1">
      <alignment horizontal="center" vertical="center"/>
    </xf>
    <xf numFmtId="0" fontId="14" fillId="0" borderId="6" xfId="2" applyFont="1" applyBorder="1" applyAlignment="1">
      <alignment horizontal="right" vertical="center" indent="1"/>
    </xf>
    <xf numFmtId="3" fontId="14" fillId="0" borderId="5" xfId="2" applyNumberFormat="1" applyFont="1" applyBorder="1" applyAlignment="1">
      <alignment horizontal="right" vertical="center" indent="1"/>
    </xf>
    <xf numFmtId="3" fontId="18" fillId="0" borderId="5" xfId="2" applyNumberFormat="1" applyFont="1" applyBorder="1" applyAlignment="1">
      <alignment horizontal="right" vertical="center" indent="1"/>
    </xf>
    <xf numFmtId="0" fontId="24" fillId="4" borderId="7" xfId="2" applyFont="1" applyFill="1" applyBorder="1" applyAlignment="1">
      <alignment vertical="center"/>
    </xf>
    <xf numFmtId="0" fontId="24" fillId="4" borderId="8" xfId="2" applyFont="1" applyFill="1" applyBorder="1" applyAlignment="1">
      <alignment vertical="center"/>
    </xf>
    <xf numFmtId="0" fontId="25" fillId="4" borderId="9" xfId="2" applyFont="1" applyFill="1" applyBorder="1" applyAlignment="1">
      <alignment horizontal="center" vertical="center"/>
    </xf>
    <xf numFmtId="0" fontId="25" fillId="5" borderId="5" xfId="2" applyFont="1" applyFill="1" applyBorder="1" applyAlignment="1">
      <alignment vertical="center"/>
    </xf>
    <xf numFmtId="0" fontId="25" fillId="5" borderId="5" xfId="2" applyFont="1" applyFill="1" applyBorder="1" applyAlignment="1">
      <alignment horizontal="center" vertical="center"/>
    </xf>
    <xf numFmtId="0" fontId="25" fillId="4" borderId="11" xfId="2" applyFont="1" applyFill="1" applyBorder="1" applyAlignment="1">
      <alignment horizontal="center" vertical="center"/>
    </xf>
    <xf numFmtId="0" fontId="25" fillId="4" borderId="12" xfId="2" applyFont="1" applyFill="1" applyBorder="1" applyAlignment="1">
      <alignment horizontal="center" vertical="center"/>
    </xf>
    <xf numFmtId="3" fontId="25" fillId="5" borderId="5" xfId="2" applyNumberFormat="1" applyFont="1" applyFill="1" applyBorder="1" applyAlignment="1">
      <alignment horizontal="right" vertical="center" indent="1"/>
    </xf>
    <xf numFmtId="0" fontId="25" fillId="4" borderId="14" xfId="2" applyFont="1" applyFill="1" applyBorder="1" applyAlignment="1">
      <alignment horizontal="center" vertical="center"/>
    </xf>
    <xf numFmtId="0" fontId="25" fillId="4" borderId="15" xfId="2" applyFont="1" applyFill="1" applyBorder="1" applyAlignment="1">
      <alignment horizontal="center" vertical="center"/>
    </xf>
    <xf numFmtId="0" fontId="25" fillId="4" borderId="16" xfId="2" applyFont="1" applyFill="1" applyBorder="1" applyAlignment="1">
      <alignment horizontal="center" vertical="center"/>
    </xf>
    <xf numFmtId="0" fontId="25" fillId="5" borderId="0" xfId="2" applyFont="1" applyFill="1" applyAlignment="1">
      <alignment vertical="center"/>
    </xf>
    <xf numFmtId="0" fontId="25" fillId="5" borderId="0" xfId="2" applyFont="1" applyFill="1" applyAlignment="1">
      <alignment horizontal="center" vertical="center"/>
    </xf>
    <xf numFmtId="3" fontId="25" fillId="5" borderId="0" xfId="2" applyNumberFormat="1" applyFont="1" applyFill="1" applyAlignment="1">
      <alignment horizontal="right" vertical="center" indent="1"/>
    </xf>
    <xf numFmtId="0" fontId="14" fillId="0" borderId="19" xfId="2" applyFont="1" applyBorder="1" applyAlignment="1">
      <alignment horizontal="left" vertical="center" indent="1"/>
    </xf>
    <xf numFmtId="0" fontId="14" fillId="0" borderId="19" xfId="2" applyFont="1" applyBorder="1" applyAlignment="1">
      <alignment horizontal="center" vertical="center"/>
    </xf>
    <xf numFmtId="0" fontId="14" fillId="0" borderId="19" xfId="2" applyFont="1" applyBorder="1" applyAlignment="1">
      <alignment vertical="center"/>
    </xf>
    <xf numFmtId="0" fontId="28" fillId="0" borderId="0" xfId="2" applyFont="1" applyAlignment="1">
      <alignment vertical="center"/>
    </xf>
    <xf numFmtId="0" fontId="18" fillId="9" borderId="5" xfId="2" applyFont="1" applyFill="1" applyBorder="1" applyAlignment="1">
      <alignment horizontal="left" vertical="center" indent="1"/>
    </xf>
    <xf numFmtId="0" fontId="18" fillId="9" borderId="5" xfId="2" applyFont="1" applyFill="1" applyBorder="1" applyAlignment="1">
      <alignment horizontal="center" vertical="center"/>
    </xf>
    <xf numFmtId="3" fontId="18" fillId="9" borderId="5" xfId="2" applyNumberFormat="1" applyFont="1" applyFill="1" applyBorder="1" applyAlignment="1">
      <alignment horizontal="right" vertical="center" indent="1"/>
    </xf>
    <xf numFmtId="0" fontId="14" fillId="0" borderId="17" xfId="2" applyFont="1" applyBorder="1" applyAlignment="1">
      <alignment vertical="center"/>
    </xf>
    <xf numFmtId="0" fontId="14" fillId="0" borderId="17" xfId="2" applyFont="1" applyBorder="1" applyAlignment="1">
      <alignment horizontal="center" vertical="center"/>
    </xf>
    <xf numFmtId="3" fontId="14" fillId="0" borderId="17" xfId="2" applyNumberFormat="1" applyFont="1" applyBorder="1" applyAlignment="1">
      <alignment horizontal="right" vertical="center" indent="1"/>
    </xf>
    <xf numFmtId="3" fontId="14" fillId="0" borderId="19" xfId="2" applyNumberFormat="1" applyFont="1" applyBorder="1" applyAlignment="1">
      <alignment horizontal="right" vertical="center" indent="1"/>
    </xf>
    <xf numFmtId="0" fontId="18" fillId="9" borderId="19" xfId="2" applyFont="1" applyFill="1" applyBorder="1" applyAlignment="1">
      <alignment horizontal="left" vertical="center" indent="1"/>
    </xf>
    <xf numFmtId="0" fontId="18" fillId="9" borderId="19" xfId="2" applyFont="1" applyFill="1" applyBorder="1" applyAlignment="1">
      <alignment horizontal="center" vertical="center"/>
    </xf>
    <xf numFmtId="0" fontId="18" fillId="9" borderId="19" xfId="2" applyFont="1" applyFill="1" applyBorder="1" applyAlignment="1">
      <alignment horizontal="right" vertical="center" indent="1"/>
    </xf>
    <xf numFmtId="3" fontId="18" fillId="9" borderId="19" xfId="2" applyNumberFormat="1" applyFont="1" applyFill="1" applyBorder="1" applyAlignment="1">
      <alignment horizontal="right" vertical="center" indent="1"/>
    </xf>
    <xf numFmtId="0" fontId="14" fillId="0" borderId="6" xfId="2" applyFont="1" applyBorder="1" applyAlignment="1">
      <alignment horizontal="center" vertical="center"/>
    </xf>
    <xf numFmtId="0" fontId="18" fillId="0" borderId="20" xfId="2" applyFont="1" applyBorder="1" applyAlignment="1">
      <alignment vertical="center"/>
    </xf>
    <xf numFmtId="0" fontId="14" fillId="0" borderId="20" xfId="2" applyFont="1" applyBorder="1" applyAlignment="1">
      <alignment horizontal="center" vertical="center"/>
    </xf>
    <xf numFmtId="0" fontId="14" fillId="0" borderId="20" xfId="2" applyFont="1" applyBorder="1" applyAlignment="1">
      <alignment horizontal="right" vertical="center" indent="1"/>
    </xf>
    <xf numFmtId="0" fontId="18" fillId="9" borderId="21" xfId="2" applyFont="1" applyFill="1" applyBorder="1" applyAlignment="1">
      <alignment horizontal="left" vertical="center" indent="1"/>
    </xf>
    <xf numFmtId="0" fontId="18" fillId="9" borderId="21" xfId="2" applyFont="1" applyFill="1" applyBorder="1" applyAlignment="1">
      <alignment horizontal="center" vertical="center"/>
    </xf>
    <xf numFmtId="3" fontId="18" fillId="8" borderId="21" xfId="2" applyNumberFormat="1" applyFont="1" applyFill="1" applyBorder="1" applyAlignment="1">
      <alignment horizontal="right" vertical="center" indent="1"/>
    </xf>
    <xf numFmtId="3" fontId="18" fillId="9" borderId="21" xfId="2" applyNumberFormat="1" applyFont="1" applyFill="1" applyBorder="1" applyAlignment="1">
      <alignment horizontal="right" vertical="center" indent="1"/>
    </xf>
    <xf numFmtId="0" fontId="14" fillId="0" borderId="0" xfId="2" applyFont="1" applyAlignment="1">
      <alignment horizontal="left" vertical="top"/>
    </xf>
    <xf numFmtId="3" fontId="14" fillId="0" borderId="20" xfId="2" applyNumberFormat="1" applyFont="1" applyBorder="1" applyAlignment="1">
      <alignment horizontal="right" vertical="center" indent="1"/>
    </xf>
    <xf numFmtId="3" fontId="14" fillId="0" borderId="6" xfId="2" applyNumberFormat="1" applyFont="1" applyBorder="1" applyAlignment="1">
      <alignment horizontal="right" vertical="center" indent="1"/>
    </xf>
    <xf numFmtId="3" fontId="14" fillId="0" borderId="5" xfId="2" applyNumberFormat="1" applyFont="1" applyBorder="1" applyAlignment="1">
      <alignment horizontal="center" vertical="center"/>
    </xf>
    <xf numFmtId="0" fontId="14" fillId="2" borderId="17" xfId="0" applyFont="1" applyFill="1" applyBorder="1" applyAlignment="1">
      <alignment vertical="center"/>
    </xf>
    <xf numFmtId="3" fontId="16" fillId="6" borderId="17" xfId="0" applyNumberFormat="1" applyFont="1" applyFill="1" applyBorder="1" applyAlignment="1">
      <alignment horizontal="center" vertical="center"/>
    </xf>
    <xf numFmtId="3" fontId="16" fillId="6" borderId="17" xfId="0" applyNumberFormat="1" applyFont="1" applyFill="1" applyBorder="1" applyAlignment="1">
      <alignment horizontal="right" vertical="center" indent="1"/>
    </xf>
    <xf numFmtId="0" fontId="14" fillId="2" borderId="5" xfId="0" applyFont="1" applyFill="1" applyBorder="1" applyAlignment="1">
      <alignment vertical="center"/>
    </xf>
    <xf numFmtId="3" fontId="16" fillId="6" borderId="5" xfId="0" applyNumberFormat="1" applyFont="1" applyFill="1" applyBorder="1" applyAlignment="1">
      <alignment horizontal="center" vertical="center"/>
    </xf>
    <xf numFmtId="3" fontId="16" fillId="6" borderId="5" xfId="0" applyNumberFormat="1" applyFont="1" applyFill="1" applyBorder="1" applyAlignment="1">
      <alignment horizontal="right" vertical="center" indent="1"/>
    </xf>
    <xf numFmtId="167" fontId="16" fillId="6" borderId="5" xfId="0" applyNumberFormat="1" applyFont="1" applyFill="1" applyBorder="1" applyAlignment="1">
      <alignment horizontal="center" vertical="center"/>
    </xf>
    <xf numFmtId="167" fontId="16" fillId="6" borderId="5" xfId="0" applyNumberFormat="1" applyFont="1" applyFill="1" applyBorder="1" applyAlignment="1">
      <alignment horizontal="right" vertical="center" indent="1"/>
    </xf>
    <xf numFmtId="0" fontId="25" fillId="4" borderId="9" xfId="0" applyFont="1" applyFill="1" applyBorder="1" applyAlignment="1">
      <alignment horizontal="left" vertical="center"/>
    </xf>
    <xf numFmtId="0" fontId="24" fillId="0" borderId="0" xfId="4" applyFont="1" applyAlignment="1">
      <alignment horizontal="left" vertical="center"/>
    </xf>
    <xf numFmtId="0" fontId="24" fillId="0" borderId="0" xfId="17" applyFont="1" applyAlignment="1">
      <alignment vertical="center"/>
    </xf>
    <xf numFmtId="0" fontId="13" fillId="0" borderId="0" xfId="4" applyFont="1" applyAlignment="1">
      <alignment horizontal="left" vertical="center"/>
    </xf>
    <xf numFmtId="0" fontId="13" fillId="0" borderId="0" xfId="17" applyFont="1" applyAlignment="1">
      <alignment vertical="center"/>
    </xf>
    <xf numFmtId="3" fontId="13" fillId="0" borderId="0" xfId="4" applyNumberFormat="1" applyFont="1" applyAlignment="1">
      <alignment horizontal="left" vertical="center"/>
    </xf>
    <xf numFmtId="0" fontId="13" fillId="0" borderId="0" xfId="4" quotePrefix="1" applyFont="1" applyAlignment="1">
      <alignment horizontal="left" vertical="center"/>
    </xf>
    <xf numFmtId="0" fontId="2" fillId="0" borderId="0" xfId="17"/>
    <xf numFmtId="0" fontId="2" fillId="0" borderId="0" xfId="17" applyAlignment="1">
      <alignment wrapText="1"/>
    </xf>
    <xf numFmtId="0" fontId="10" fillId="0" borderId="0" xfId="4" applyFont="1" applyAlignment="1">
      <alignment horizontal="left" vertical="top"/>
    </xf>
    <xf numFmtId="0" fontId="19" fillId="0" borderId="0" xfId="2" applyFont="1" applyAlignment="1">
      <alignment horizontal="left" vertical="top"/>
    </xf>
    <xf numFmtId="0" fontId="13" fillId="0" borderId="5" xfId="7" applyFont="1" applyBorder="1" applyAlignment="1">
      <alignment horizontal="left" vertical="top" wrapText="1"/>
    </xf>
    <xf numFmtId="0" fontId="13" fillId="7" borderId="5" xfId="7" applyFont="1" applyFill="1" applyBorder="1" applyAlignment="1">
      <alignment horizontal="left" vertical="top" wrapText="1"/>
    </xf>
    <xf numFmtId="0" fontId="24" fillId="5" borderId="5" xfId="7" applyFont="1" applyFill="1" applyBorder="1" applyAlignment="1">
      <alignment horizontal="left" vertical="top" wrapText="1"/>
    </xf>
    <xf numFmtId="0" fontId="2" fillId="0" borderId="0" xfId="17" applyAlignment="1">
      <alignment horizontal="left" vertical="top"/>
    </xf>
    <xf numFmtId="16" fontId="13" fillId="0" borderId="0" xfId="0" quotePrefix="1" applyNumberFormat="1" applyFont="1" applyAlignment="1">
      <alignment horizontal="left" vertical="top"/>
    </xf>
    <xf numFmtId="0" fontId="13" fillId="0" borderId="5" xfId="0" applyFont="1" applyBorder="1" applyAlignment="1">
      <alignment horizontal="left" vertical="top" wrapText="1"/>
    </xf>
    <xf numFmtId="16" fontId="13" fillId="0" borderId="6" xfId="0" quotePrefix="1" applyNumberFormat="1" applyFont="1" applyBorder="1" applyAlignment="1">
      <alignment horizontal="left" vertical="top"/>
    </xf>
    <xf numFmtId="0" fontId="12" fillId="7" borderId="5" xfId="0" quotePrefix="1" applyFont="1" applyFill="1" applyBorder="1" applyAlignment="1">
      <alignment horizontal="left" vertical="top"/>
    </xf>
    <xf numFmtId="0" fontId="12" fillId="7" borderId="5" xfId="0" applyFont="1" applyFill="1" applyBorder="1" applyAlignment="1">
      <alignment horizontal="left" vertical="top" wrapText="1"/>
    </xf>
    <xf numFmtId="0" fontId="13" fillId="0" borderId="5" xfId="0" quotePrefix="1" applyFont="1" applyBorder="1" applyAlignment="1">
      <alignment horizontal="left" vertical="top"/>
    </xf>
    <xf numFmtId="0" fontId="13" fillId="0" borderId="0" xfId="0" quotePrefix="1" applyFont="1" applyAlignment="1">
      <alignment horizontal="left" vertical="top"/>
    </xf>
    <xf numFmtId="0" fontId="13" fillId="0" borderId="6" xfId="0" quotePrefix="1" applyFont="1" applyBorder="1" applyAlignment="1">
      <alignment horizontal="left" vertical="top"/>
    </xf>
    <xf numFmtId="0" fontId="13" fillId="0" borderId="0" xfId="0" applyFont="1" applyAlignment="1">
      <alignment horizontal="left" vertical="top"/>
    </xf>
    <xf numFmtId="14" fontId="13" fillId="0" borderId="5" xfId="0" quotePrefix="1" applyNumberFormat="1" applyFont="1" applyBorder="1" applyAlignment="1">
      <alignment horizontal="left" vertical="top"/>
    </xf>
    <xf numFmtId="0" fontId="25" fillId="4" borderId="9" xfId="0" applyFont="1" applyFill="1" applyBorder="1"/>
    <xf numFmtId="0" fontId="12" fillId="0" borderId="25" xfId="0" applyFont="1" applyBorder="1" applyAlignment="1">
      <alignment horizontal="left" vertical="center" wrapText="1"/>
    </xf>
    <xf numFmtId="0" fontId="13" fillId="0" borderId="26" xfId="0" applyFont="1" applyBorder="1" applyAlignment="1">
      <alignment horizontal="left" vertical="center" wrapText="1"/>
    </xf>
    <xf numFmtId="0" fontId="12" fillId="0" borderId="27" xfId="0" applyFont="1" applyBorder="1" applyAlignment="1">
      <alignment horizontal="left" vertical="center" wrapText="1"/>
    </xf>
    <xf numFmtId="3" fontId="14" fillId="7" borderId="17" xfId="2" applyNumberFormat="1" applyFont="1" applyFill="1" applyBorder="1" applyAlignment="1">
      <alignment horizontal="right" vertical="center" indent="1"/>
    </xf>
    <xf numFmtId="3" fontId="14" fillId="7" borderId="5" xfId="2" applyNumberFormat="1" applyFont="1" applyFill="1" applyBorder="1" applyAlignment="1">
      <alignment horizontal="right" vertical="center" indent="1"/>
    </xf>
    <xf numFmtId="3" fontId="14" fillId="7" borderId="20" xfId="2" applyNumberFormat="1" applyFont="1" applyFill="1" applyBorder="1" applyAlignment="1">
      <alignment horizontal="right" vertical="center" indent="1"/>
    </xf>
    <xf numFmtId="3" fontId="14" fillId="7" borderId="6" xfId="2" applyNumberFormat="1" applyFont="1" applyFill="1" applyBorder="1" applyAlignment="1">
      <alignment horizontal="right" vertical="center" indent="1"/>
    </xf>
    <xf numFmtId="0" fontId="15" fillId="0" borderId="27" xfId="0" applyFont="1" applyBorder="1" applyAlignment="1">
      <alignment horizontal="left" vertical="center" wrapText="1"/>
    </xf>
    <xf numFmtId="0" fontId="25" fillId="2" borderId="0" xfId="2" applyFont="1" applyFill="1" applyAlignment="1">
      <alignment horizontal="center" vertical="center"/>
    </xf>
    <xf numFmtId="0" fontId="14" fillId="2" borderId="0" xfId="2" applyFont="1" applyFill="1" applyAlignment="1">
      <alignment vertical="center"/>
    </xf>
    <xf numFmtId="0" fontId="20" fillId="2" borderId="0" xfId="2" applyFont="1" applyFill="1" applyAlignment="1">
      <alignment vertical="center"/>
    </xf>
    <xf numFmtId="0" fontId="25" fillId="10" borderId="0" xfId="2" applyFont="1" applyFill="1" applyAlignment="1">
      <alignment vertical="center"/>
    </xf>
    <xf numFmtId="0" fontId="14" fillId="0" borderId="0" xfId="2" applyFont="1" applyAlignment="1">
      <alignment horizontal="left" vertical="center"/>
    </xf>
    <xf numFmtId="0" fontId="14" fillId="0" borderId="0" xfId="2" applyFont="1" applyAlignment="1">
      <alignment vertical="center" wrapText="1"/>
    </xf>
    <xf numFmtId="0" fontId="18" fillId="0" borderId="5" xfId="2" applyFont="1" applyBorder="1" applyAlignment="1">
      <alignment vertical="center"/>
    </xf>
    <xf numFmtId="3" fontId="24" fillId="5" borderId="22" xfId="2" applyNumberFormat="1" applyFont="1" applyFill="1" applyBorder="1" applyAlignment="1">
      <alignment horizontal="right" vertical="center" indent="1"/>
    </xf>
    <xf numFmtId="3" fontId="25" fillId="5" borderId="22" xfId="2" applyNumberFormat="1" applyFont="1" applyFill="1" applyBorder="1" applyAlignment="1">
      <alignment horizontal="right" vertical="center" indent="1"/>
    </xf>
    <xf numFmtId="0" fontId="24" fillId="5" borderId="23" xfId="2" applyFont="1" applyFill="1" applyBorder="1" applyAlignment="1">
      <alignment horizontal="center" vertical="center"/>
    </xf>
    <xf numFmtId="0" fontId="18" fillId="9" borderId="28" xfId="2" applyFont="1" applyFill="1" applyBorder="1" applyAlignment="1">
      <alignment horizontal="center" vertical="center"/>
    </xf>
    <xf numFmtId="0" fontId="14" fillId="0" borderId="5" xfId="2" applyFont="1" applyBorder="1" applyAlignment="1">
      <alignment horizontal="left" vertical="center"/>
    </xf>
    <xf numFmtId="0" fontId="14" fillId="2" borderId="5" xfId="0" applyFont="1" applyFill="1" applyBorder="1" applyAlignment="1">
      <alignment horizontal="left" vertical="center" indent="1"/>
    </xf>
    <xf numFmtId="0" fontId="14" fillId="2" borderId="28" xfId="0" applyFont="1" applyFill="1" applyBorder="1" applyAlignment="1">
      <alignment horizontal="left" vertical="center" indent="1"/>
    </xf>
    <xf numFmtId="167" fontId="14" fillId="7" borderId="5" xfId="2" applyNumberFormat="1" applyFont="1" applyFill="1" applyBorder="1" applyAlignment="1">
      <alignment horizontal="right" vertical="center" indent="1"/>
    </xf>
    <xf numFmtId="167" fontId="14" fillId="7" borderId="6" xfId="2" applyNumberFormat="1" applyFont="1" applyFill="1" applyBorder="1" applyAlignment="1">
      <alignment horizontal="right" vertical="center" indent="1"/>
    </xf>
    <xf numFmtId="3" fontId="18" fillId="8" borderId="19" xfId="2" applyNumberFormat="1" applyFont="1" applyFill="1" applyBorder="1" applyAlignment="1">
      <alignment horizontal="right" vertical="center" indent="1"/>
    </xf>
    <xf numFmtId="0" fontId="14" fillId="2" borderId="3" xfId="0" applyFont="1" applyFill="1" applyBorder="1" applyAlignment="1">
      <alignment vertical="center"/>
    </xf>
    <xf numFmtId="164" fontId="14" fillId="0" borderId="17" xfId="2" quotePrefix="1" applyNumberFormat="1" applyFont="1" applyBorder="1" applyAlignment="1">
      <alignment horizontal="center" vertical="center"/>
    </xf>
    <xf numFmtId="168" fontId="16" fillId="6" borderId="5" xfId="0" applyNumberFormat="1" applyFont="1" applyFill="1" applyBorder="1" applyAlignment="1">
      <alignment horizontal="right" vertical="center" indent="1"/>
    </xf>
    <xf numFmtId="0" fontId="16" fillId="0" borderId="5" xfId="0" applyFont="1" applyBorder="1" applyAlignment="1">
      <alignment horizontal="right" vertical="center" indent="1"/>
    </xf>
    <xf numFmtId="3" fontId="16" fillId="0" borderId="5" xfId="0" applyNumberFormat="1" applyFont="1" applyBorder="1" applyAlignment="1">
      <alignment horizontal="right" vertical="center" indent="1"/>
    </xf>
    <xf numFmtId="3" fontId="14" fillId="0" borderId="0" xfId="2" applyNumberFormat="1" applyFont="1" applyAlignment="1">
      <alignment vertical="center"/>
    </xf>
    <xf numFmtId="0" fontId="38" fillId="0" borderId="0" xfId="21" applyFont="1" applyAlignment="1">
      <alignment vertical="center"/>
    </xf>
    <xf numFmtId="0" fontId="39" fillId="0" borderId="0" xfId="21" applyFont="1" applyAlignment="1">
      <alignment vertical="center"/>
    </xf>
    <xf numFmtId="0" fontId="40" fillId="0" borderId="0" xfId="9" applyFont="1" applyAlignment="1">
      <alignment horizontal="left" vertical="center" wrapText="1"/>
    </xf>
    <xf numFmtId="0" fontId="25" fillId="4" borderId="18" xfId="2" applyFont="1" applyFill="1" applyBorder="1" applyAlignment="1">
      <alignment horizontal="center" vertical="center"/>
    </xf>
    <xf numFmtId="0" fontId="14" fillId="0" borderId="0" xfId="2" applyFont="1" applyAlignment="1">
      <alignment horizontal="center" vertical="center"/>
    </xf>
    <xf numFmtId="3" fontId="14" fillId="0" borderId="0" xfId="2" applyNumberFormat="1" applyFont="1" applyAlignment="1">
      <alignment horizontal="right" vertical="center" indent="1"/>
    </xf>
    <xf numFmtId="168" fontId="14" fillId="7" borderId="5" xfId="2" applyNumberFormat="1" applyFont="1" applyFill="1" applyBorder="1" applyAlignment="1">
      <alignment horizontal="right" vertical="center" indent="1"/>
    </xf>
    <xf numFmtId="167" fontId="25" fillId="5" borderId="5" xfId="1" applyNumberFormat="1" applyFont="1" applyFill="1" applyBorder="1" applyAlignment="1">
      <alignment horizontal="right" vertical="center" indent="1"/>
    </xf>
    <xf numFmtId="167" fontId="25" fillId="5" borderId="5" xfId="2" applyNumberFormat="1" applyFont="1" applyFill="1" applyBorder="1" applyAlignment="1">
      <alignment horizontal="right" vertical="center" indent="1"/>
    </xf>
    <xf numFmtId="0" fontId="14" fillId="0" borderId="0" xfId="21" applyFont="1" applyAlignment="1">
      <alignment vertical="center"/>
    </xf>
    <xf numFmtId="0" fontId="28" fillId="0" borderId="0" xfId="21" applyFont="1" applyAlignment="1">
      <alignment vertical="center"/>
    </xf>
    <xf numFmtId="0" fontId="19" fillId="0" borderId="0" xfId="21" applyFont="1" applyAlignment="1">
      <alignment vertical="center"/>
    </xf>
    <xf numFmtId="0" fontId="20" fillId="0" borderId="0" xfId="21" applyFont="1" applyAlignment="1">
      <alignment vertical="center"/>
    </xf>
    <xf numFmtId="0" fontId="25" fillId="4" borderId="14" xfId="21" applyFont="1" applyFill="1" applyBorder="1" applyAlignment="1">
      <alignment horizontal="center" vertical="center"/>
    </xf>
    <xf numFmtId="0" fontId="25" fillId="4" borderId="15" xfId="21" applyFont="1" applyFill="1" applyBorder="1" applyAlignment="1">
      <alignment horizontal="center" vertical="center"/>
    </xf>
    <xf numFmtId="0" fontId="18" fillId="0" borderId="17" xfId="21" applyFont="1" applyBorder="1" applyAlignment="1">
      <alignment vertical="center"/>
    </xf>
    <xf numFmtId="0" fontId="14" fillId="0" borderId="6" xfId="21" applyFont="1" applyBorder="1" applyAlignment="1">
      <alignment vertical="center"/>
    </xf>
    <xf numFmtId="3" fontId="14" fillId="7" borderId="17" xfId="21" applyNumberFormat="1" applyFont="1" applyFill="1" applyBorder="1" applyAlignment="1">
      <alignment horizontal="right" vertical="center" indent="1"/>
    </xf>
    <xf numFmtId="3" fontId="14" fillId="0" borderId="17" xfId="21" applyNumberFormat="1" applyFont="1" applyBorder="1" applyAlignment="1">
      <alignment horizontal="right" vertical="center"/>
    </xf>
    <xf numFmtId="0" fontId="14" fillId="0" borderId="5" xfId="21" applyFont="1" applyBorder="1" applyAlignment="1">
      <alignment horizontal="center" vertical="center"/>
    </xf>
    <xf numFmtId="167" fontId="14" fillId="7" borderId="5" xfId="21" applyNumberFormat="1" applyFont="1" applyFill="1" applyBorder="1" applyAlignment="1">
      <alignment horizontal="right" vertical="center" indent="1"/>
    </xf>
    <xf numFmtId="167" fontId="14" fillId="0" borderId="5" xfId="21" applyNumberFormat="1" applyFont="1" applyBorder="1" applyAlignment="1">
      <alignment horizontal="right" vertical="center" indent="1"/>
    </xf>
    <xf numFmtId="0" fontId="18" fillId="9" borderId="28" xfId="21" applyFont="1" applyFill="1" applyBorder="1" applyAlignment="1">
      <alignment horizontal="left" vertical="center" indent="1"/>
    </xf>
    <xf numFmtId="0" fontId="18" fillId="9" borderId="21" xfId="21" applyFont="1" applyFill="1" applyBorder="1" applyAlignment="1">
      <alignment horizontal="center" vertical="center"/>
    </xf>
    <xf numFmtId="3" fontId="18" fillId="8" borderId="21" xfId="21" applyNumberFormat="1" applyFont="1" applyFill="1" applyBorder="1" applyAlignment="1">
      <alignment horizontal="right" vertical="center" indent="1"/>
    </xf>
    <xf numFmtId="3" fontId="18" fillId="9" borderId="21" xfId="21" applyNumberFormat="1" applyFont="1" applyFill="1" applyBorder="1" applyAlignment="1">
      <alignment horizontal="right" vertical="center" indent="1"/>
    </xf>
    <xf numFmtId="0" fontId="18" fillId="0" borderId="6" xfId="21" applyFont="1" applyBorder="1" applyAlignment="1">
      <alignment vertical="center"/>
    </xf>
    <xf numFmtId="0" fontId="14" fillId="0" borderId="20" xfId="21" applyFont="1" applyBorder="1" applyAlignment="1">
      <alignment horizontal="center" vertical="center"/>
    </xf>
    <xf numFmtId="3" fontId="14" fillId="7" borderId="20" xfId="21" applyNumberFormat="1" applyFont="1" applyFill="1" applyBorder="1" applyAlignment="1">
      <alignment horizontal="right" vertical="center" indent="1"/>
    </xf>
    <xf numFmtId="3" fontId="14" fillId="0" borderId="20" xfId="21" applyNumberFormat="1" applyFont="1" applyBorder="1" applyAlignment="1">
      <alignment horizontal="right" vertical="center"/>
    </xf>
    <xf numFmtId="167" fontId="14" fillId="7" borderId="6" xfId="21" applyNumberFormat="1" applyFont="1" applyFill="1" applyBorder="1" applyAlignment="1">
      <alignment horizontal="right" vertical="center" indent="1"/>
    </xf>
    <xf numFmtId="0" fontId="14" fillId="0" borderId="6" xfId="21" applyFont="1" applyBorder="1" applyAlignment="1">
      <alignment horizontal="center" vertical="center"/>
    </xf>
    <xf numFmtId="3" fontId="14" fillId="7" borderId="6" xfId="21" applyNumberFormat="1" applyFont="1" applyFill="1" applyBorder="1" applyAlignment="1">
      <alignment horizontal="right" vertical="center" indent="1"/>
    </xf>
    <xf numFmtId="3" fontId="14" fillId="0" borderId="6" xfId="21" applyNumberFormat="1" applyFont="1" applyBorder="1" applyAlignment="1">
      <alignment horizontal="right" vertical="center"/>
    </xf>
    <xf numFmtId="0" fontId="18" fillId="9" borderId="28" xfId="21" applyFont="1" applyFill="1" applyBorder="1" applyAlignment="1">
      <alignment horizontal="center" vertical="center"/>
    </xf>
    <xf numFmtId="3" fontId="18" fillId="8" borderId="28" xfId="21" applyNumberFormat="1" applyFont="1" applyFill="1" applyBorder="1" applyAlignment="1">
      <alignment horizontal="right" vertical="center" indent="1"/>
    </xf>
    <xf numFmtId="0" fontId="25" fillId="5" borderId="6" xfId="21" applyFont="1" applyFill="1" applyBorder="1" applyAlignment="1">
      <alignment vertical="center"/>
    </xf>
    <xf numFmtId="0" fontId="25" fillId="5" borderId="6" xfId="21" applyFont="1" applyFill="1" applyBorder="1" applyAlignment="1">
      <alignment horizontal="center" vertical="center"/>
    </xf>
    <xf numFmtId="3" fontId="25" fillId="5" borderId="6" xfId="21" applyNumberFormat="1" applyFont="1" applyFill="1" applyBorder="1" applyAlignment="1">
      <alignment horizontal="right" vertical="center" indent="1"/>
    </xf>
    <xf numFmtId="3" fontId="25" fillId="5" borderId="29" xfId="21" applyNumberFormat="1" applyFont="1" applyFill="1" applyBorder="1" applyAlignment="1">
      <alignment horizontal="right" vertical="center" indent="1"/>
    </xf>
    <xf numFmtId="3" fontId="25" fillId="5" borderId="30" xfId="21" applyNumberFormat="1" applyFont="1" applyFill="1" applyBorder="1" applyAlignment="1">
      <alignment horizontal="right" vertical="center" indent="1"/>
    </xf>
    <xf numFmtId="0" fontId="14" fillId="0" borderId="0" xfId="0" applyFont="1" applyAlignment="1">
      <alignment horizontal="left" vertical="center" wrapText="1"/>
    </xf>
    <xf numFmtId="3" fontId="14" fillId="0" borderId="17" xfId="21" applyNumberFormat="1" applyFont="1" applyBorder="1" applyAlignment="1">
      <alignment horizontal="right" vertical="center" indent="1"/>
    </xf>
    <xf numFmtId="3" fontId="14" fillId="0" borderId="5" xfId="21" applyNumberFormat="1" applyFont="1" applyBorder="1" applyAlignment="1">
      <alignment horizontal="right" vertical="center" indent="1"/>
    </xf>
    <xf numFmtId="0" fontId="18" fillId="9" borderId="19" xfId="21" applyFont="1" applyFill="1" applyBorder="1" applyAlignment="1">
      <alignment horizontal="center" vertical="center"/>
    </xf>
    <xf numFmtId="3" fontId="18" fillId="8" borderId="19" xfId="21" applyNumberFormat="1" applyFont="1" applyFill="1" applyBorder="1" applyAlignment="1">
      <alignment horizontal="right" vertical="center" indent="1"/>
    </xf>
    <xf numFmtId="3" fontId="18" fillId="9" borderId="19" xfId="21" applyNumberFormat="1" applyFont="1" applyFill="1" applyBorder="1" applyAlignment="1">
      <alignment horizontal="right" vertical="center" indent="1"/>
    </xf>
    <xf numFmtId="3" fontId="14" fillId="0" borderId="20" xfId="21" applyNumberFormat="1" applyFont="1" applyBorder="1" applyAlignment="1">
      <alignment horizontal="right" vertical="center" indent="1"/>
    </xf>
    <xf numFmtId="3" fontId="14" fillId="0" borderId="6" xfId="21" applyNumberFormat="1" applyFont="1" applyBorder="1" applyAlignment="1">
      <alignment horizontal="right" vertical="center" indent="1"/>
    </xf>
    <xf numFmtId="3" fontId="18" fillId="9" borderId="5" xfId="21" applyNumberFormat="1" applyFont="1" applyFill="1" applyBorder="1" applyAlignment="1">
      <alignment horizontal="right" vertical="center" indent="1"/>
    </xf>
    <xf numFmtId="3" fontId="18" fillId="9" borderId="28" xfId="21" applyNumberFormat="1" applyFont="1" applyFill="1" applyBorder="1" applyAlignment="1">
      <alignment horizontal="right" vertical="center" indent="1"/>
    </xf>
    <xf numFmtId="0" fontId="25" fillId="5" borderId="0" xfId="21" applyFont="1" applyFill="1" applyAlignment="1">
      <alignment vertical="center"/>
    </xf>
    <xf numFmtId="3" fontId="18" fillId="8" borderId="5" xfId="21" applyNumberFormat="1" applyFont="1" applyFill="1" applyBorder="1" applyAlignment="1">
      <alignment horizontal="right" vertical="center" indent="1"/>
    </xf>
    <xf numFmtId="0" fontId="25" fillId="5" borderId="5" xfId="21" applyFont="1" applyFill="1" applyBorder="1" applyAlignment="1">
      <alignment horizontal="center" vertical="center"/>
    </xf>
    <xf numFmtId="3" fontId="25" fillId="5" borderId="5" xfId="21" applyNumberFormat="1" applyFont="1" applyFill="1" applyBorder="1" applyAlignment="1">
      <alignment horizontal="right" vertical="center" indent="1"/>
    </xf>
    <xf numFmtId="0" fontId="14" fillId="0" borderId="31" xfId="21" applyFont="1" applyBorder="1" applyAlignment="1">
      <alignment vertical="center"/>
    </xf>
    <xf numFmtId="3" fontId="14" fillId="7" borderId="5" xfId="21" applyNumberFormat="1" applyFont="1" applyFill="1" applyBorder="1" applyAlignment="1">
      <alignment horizontal="right" vertical="center" indent="1"/>
    </xf>
    <xf numFmtId="167" fontId="11" fillId="6" borderId="4" xfId="0" applyNumberFormat="1" applyFont="1" applyFill="1" applyBorder="1" applyAlignment="1">
      <alignment horizontal="center" vertical="center"/>
    </xf>
    <xf numFmtId="0" fontId="14" fillId="0" borderId="28" xfId="21" applyFont="1" applyBorder="1" applyAlignment="1">
      <alignment horizontal="center" vertical="center"/>
    </xf>
    <xf numFmtId="167" fontId="14" fillId="7" borderId="28" xfId="21" applyNumberFormat="1" applyFont="1" applyFill="1" applyBorder="1" applyAlignment="1">
      <alignment horizontal="right" vertical="center" indent="1"/>
    </xf>
    <xf numFmtId="167" fontId="16" fillId="6" borderId="28" xfId="0" applyNumberFormat="1" applyFont="1" applyFill="1" applyBorder="1" applyAlignment="1">
      <alignment horizontal="right" vertical="center" indent="1"/>
    </xf>
    <xf numFmtId="167" fontId="14" fillId="7" borderId="17" xfId="21" applyNumberFormat="1" applyFont="1" applyFill="1" applyBorder="1" applyAlignment="1">
      <alignment horizontal="right" vertical="center" indent="1"/>
    </xf>
    <xf numFmtId="167" fontId="14" fillId="7" borderId="6" xfId="1" applyNumberFormat="1" applyFont="1" applyFill="1" applyBorder="1" applyAlignment="1">
      <alignment horizontal="right" vertical="center" indent="1"/>
    </xf>
    <xf numFmtId="0" fontId="14" fillId="2" borderId="24" xfId="0" applyFont="1" applyFill="1" applyBorder="1" applyAlignment="1">
      <alignment horizontal="left" vertical="center" indent="1"/>
    </xf>
    <xf numFmtId="0" fontId="18" fillId="9" borderId="33" xfId="21" applyFont="1" applyFill="1" applyBorder="1" applyAlignment="1">
      <alignment horizontal="left" vertical="center" indent="1"/>
    </xf>
    <xf numFmtId="167" fontId="18" fillId="8" borderId="19" xfId="1" applyNumberFormat="1" applyFont="1" applyFill="1" applyBorder="1" applyAlignment="1">
      <alignment horizontal="right" vertical="center" indent="1"/>
    </xf>
    <xf numFmtId="9" fontId="18" fillId="9" borderId="28" xfId="1" applyFont="1" applyFill="1" applyBorder="1" applyAlignment="1">
      <alignment horizontal="right" vertical="center" indent="1"/>
    </xf>
    <xf numFmtId="167" fontId="14" fillId="7" borderId="20" xfId="1" applyNumberFormat="1" applyFont="1" applyFill="1" applyBorder="1" applyAlignment="1">
      <alignment horizontal="right" vertical="center" indent="1"/>
    </xf>
    <xf numFmtId="167" fontId="14" fillId="7" borderId="5" xfId="1" applyNumberFormat="1" applyFont="1" applyFill="1" applyBorder="1" applyAlignment="1">
      <alignment horizontal="right" vertical="center" indent="1"/>
    </xf>
    <xf numFmtId="167" fontId="18" fillId="8" borderId="21" xfId="1" applyNumberFormat="1" applyFont="1" applyFill="1" applyBorder="1" applyAlignment="1">
      <alignment horizontal="right" vertical="center" indent="1"/>
    </xf>
    <xf numFmtId="167" fontId="18" fillId="8" borderId="28" xfId="1" applyNumberFormat="1" applyFont="1" applyFill="1" applyBorder="1" applyAlignment="1">
      <alignment horizontal="right" vertical="center" indent="1"/>
    </xf>
    <xf numFmtId="0" fontId="14" fillId="0" borderId="32" xfId="21" applyFont="1" applyBorder="1" applyAlignment="1">
      <alignment vertical="center"/>
    </xf>
    <xf numFmtId="9" fontId="18" fillId="9" borderId="19" xfId="1" applyFont="1" applyFill="1" applyBorder="1" applyAlignment="1">
      <alignment horizontal="right" vertical="center" indent="1"/>
    </xf>
    <xf numFmtId="167" fontId="37" fillId="6" borderId="5" xfId="0" applyNumberFormat="1" applyFont="1" applyFill="1" applyBorder="1" applyAlignment="1">
      <alignment horizontal="right" vertical="center" indent="1"/>
    </xf>
    <xf numFmtId="167" fontId="37" fillId="6" borderId="6" xfId="0" applyNumberFormat="1" applyFont="1" applyFill="1" applyBorder="1" applyAlignment="1">
      <alignment horizontal="right" vertical="center" indent="1"/>
    </xf>
    <xf numFmtId="167" fontId="14" fillId="0" borderId="6" xfId="1" applyNumberFormat="1" applyFont="1" applyBorder="1" applyAlignment="1">
      <alignment horizontal="right" vertical="center" indent="1"/>
    </xf>
    <xf numFmtId="0" fontId="14" fillId="0" borderId="21" xfId="2" applyFont="1" applyBorder="1" applyAlignment="1">
      <alignment horizontal="center" vertical="center"/>
    </xf>
    <xf numFmtId="0" fontId="14" fillId="0" borderId="5" xfId="2" applyFont="1" applyBorder="1" applyAlignment="1">
      <alignment horizontal="right" vertical="center" indent="1"/>
    </xf>
    <xf numFmtId="168" fontId="14" fillId="7" borderId="21" xfId="2" applyNumberFormat="1" applyFont="1" applyFill="1" applyBorder="1" applyAlignment="1">
      <alignment horizontal="right" vertical="center" indent="1"/>
    </xf>
    <xf numFmtId="168" fontId="16" fillId="6" borderId="21" xfId="0" applyNumberFormat="1" applyFont="1" applyFill="1" applyBorder="1" applyAlignment="1">
      <alignment horizontal="right" vertical="center" indent="1"/>
    </xf>
    <xf numFmtId="0" fontId="14" fillId="2" borderId="5" xfId="0" applyFont="1" applyFill="1" applyBorder="1" applyAlignment="1">
      <alignment horizontal="left" vertical="center" wrapText="1" indent="1"/>
    </xf>
    <xf numFmtId="3" fontId="18" fillId="7" borderId="5" xfId="2" applyNumberFormat="1" applyFont="1" applyFill="1" applyBorder="1" applyAlignment="1">
      <alignment horizontal="right" vertical="center" indent="1"/>
    </xf>
    <xf numFmtId="0" fontId="43" fillId="0" borderId="0" xfId="2" applyFont="1" applyAlignment="1">
      <alignment vertical="center"/>
    </xf>
    <xf numFmtId="0" fontId="43" fillId="2" borderId="0" xfId="2" applyFont="1" applyFill="1" applyAlignment="1">
      <alignment vertical="center"/>
    </xf>
    <xf numFmtId="0" fontId="43" fillId="2" borderId="0" xfId="2" applyFont="1" applyFill="1" applyAlignment="1">
      <alignment vertical="top" wrapText="1"/>
    </xf>
    <xf numFmtId="0" fontId="18" fillId="0" borderId="6" xfId="2" applyFont="1" applyBorder="1" applyAlignment="1">
      <alignment horizontal="left" vertical="center" indent="1"/>
    </xf>
    <xf numFmtId="0" fontId="18" fillId="0" borderId="5" xfId="2" applyFont="1" applyBorder="1" applyAlignment="1">
      <alignment horizontal="left" vertical="center" indent="1"/>
    </xf>
    <xf numFmtId="0" fontId="45" fillId="0" borderId="0" xfId="2" applyFont="1" applyAlignment="1">
      <alignment vertical="center"/>
    </xf>
    <xf numFmtId="3" fontId="14" fillId="0" borderId="0" xfId="21" applyNumberFormat="1" applyFont="1" applyAlignment="1">
      <alignment vertical="center"/>
    </xf>
    <xf numFmtId="0" fontId="14" fillId="0" borderId="5" xfId="2" applyFont="1" applyBorder="1" applyAlignment="1">
      <alignment horizontal="left" vertical="center" indent="2"/>
    </xf>
    <xf numFmtId="0" fontId="13" fillId="0" borderId="5" xfId="7" applyFont="1" applyBorder="1" applyAlignment="1">
      <alignment horizontal="left" vertical="center" wrapText="1"/>
    </xf>
    <xf numFmtId="0" fontId="25" fillId="5" borderId="0" xfId="0" applyFont="1" applyFill="1" applyAlignment="1">
      <alignment horizontal="left" vertical="center"/>
    </xf>
    <xf numFmtId="16" fontId="12" fillId="7" borderId="0" xfId="0" quotePrefix="1" applyNumberFormat="1" applyFont="1" applyFill="1" applyAlignment="1">
      <alignment horizontal="left" vertical="center"/>
    </xf>
    <xf numFmtId="0" fontId="12" fillId="7" borderId="5" xfId="0" quotePrefix="1" applyFont="1" applyFill="1" applyBorder="1" applyAlignment="1">
      <alignment horizontal="left" vertical="center"/>
    </xf>
    <xf numFmtId="0" fontId="12" fillId="7" borderId="5" xfId="0" applyFont="1" applyFill="1" applyBorder="1" applyAlignment="1">
      <alignment horizontal="left" vertical="center" wrapText="1"/>
    </xf>
    <xf numFmtId="0" fontId="13" fillId="7" borderId="5" xfId="7" applyFont="1" applyFill="1" applyBorder="1" applyAlignment="1">
      <alignment horizontal="left" vertical="center" wrapText="1"/>
    </xf>
    <xf numFmtId="0" fontId="13" fillId="0" borderId="5" xfId="0" applyFont="1" applyBorder="1" applyAlignment="1">
      <alignment horizontal="left" vertical="center" wrapText="1"/>
    </xf>
    <xf numFmtId="0" fontId="12" fillId="7" borderId="19" xfId="0" quotePrefix="1" applyFont="1" applyFill="1" applyBorder="1" applyAlignment="1">
      <alignment horizontal="left" vertical="center"/>
    </xf>
    <xf numFmtId="0" fontId="13" fillId="0" borderId="6" xfId="0" applyFont="1" applyBorder="1" applyAlignment="1">
      <alignment horizontal="left" vertical="center" wrapText="1"/>
    </xf>
    <xf numFmtId="0" fontId="13" fillId="0" borderId="6" xfId="7" applyFont="1" applyBorder="1" applyAlignment="1">
      <alignment horizontal="left" vertical="center" wrapText="1"/>
    </xf>
    <xf numFmtId="0" fontId="12" fillId="7" borderId="0" xfId="0" applyFont="1" applyFill="1" applyAlignment="1">
      <alignment horizontal="left" vertical="center" wrapText="1"/>
    </xf>
    <xf numFmtId="0" fontId="13" fillId="7" borderId="0" xfId="7" applyFont="1" applyFill="1" applyAlignment="1">
      <alignment horizontal="left" vertical="center" wrapText="1"/>
    </xf>
    <xf numFmtId="0" fontId="13" fillId="0" borderId="6" xfId="0" quotePrefix="1" applyFont="1" applyBorder="1" applyAlignment="1">
      <alignment horizontal="left" vertical="center"/>
    </xf>
    <xf numFmtId="0" fontId="12" fillId="7" borderId="19" xfId="0" applyFont="1" applyFill="1" applyBorder="1" applyAlignment="1">
      <alignment horizontal="left" vertical="center" wrapText="1"/>
    </xf>
    <xf numFmtId="0" fontId="13" fillId="7" borderId="19" xfId="7" applyFont="1" applyFill="1" applyBorder="1" applyAlignment="1">
      <alignment horizontal="left" vertical="center" wrapText="1"/>
    </xf>
    <xf numFmtId="0" fontId="33" fillId="7" borderId="19" xfId="0" applyFont="1" applyFill="1" applyBorder="1" applyAlignment="1">
      <alignment horizontal="left" vertical="center" wrapText="1"/>
    </xf>
    <xf numFmtId="0" fontId="13" fillId="0" borderId="6" xfId="0" applyFont="1" applyBorder="1" applyAlignment="1">
      <alignment horizontal="left" vertical="top" wrapText="1"/>
    </xf>
    <xf numFmtId="0" fontId="13" fillId="0" borderId="6" xfId="7" applyFont="1" applyBorder="1" applyAlignment="1">
      <alignment horizontal="left" vertical="top" wrapText="1"/>
    </xf>
    <xf numFmtId="0" fontId="13" fillId="0" borderId="0" xfId="0" quotePrefix="1" applyFont="1" applyAlignment="1">
      <alignment horizontal="left" vertical="center"/>
    </xf>
    <xf numFmtId="0" fontId="13" fillId="0" borderId="0" xfId="0" applyFont="1" applyAlignment="1">
      <alignment horizontal="left" vertical="center"/>
    </xf>
    <xf numFmtId="0" fontId="13" fillId="0" borderId="6" xfId="0" applyFont="1" applyBorder="1" applyAlignment="1">
      <alignment horizontal="left" vertical="center"/>
    </xf>
    <xf numFmtId="0" fontId="24" fillId="5" borderId="5" xfId="7" applyFont="1" applyFill="1" applyBorder="1" applyAlignment="1">
      <alignment horizontal="left" vertical="center" wrapText="1"/>
    </xf>
    <xf numFmtId="0" fontId="47" fillId="0" borderId="0" xfId="0" applyFont="1" applyAlignment="1">
      <alignment vertical="center"/>
    </xf>
    <xf numFmtId="0" fontId="14" fillId="2" borderId="0" xfId="2" applyFont="1" applyFill="1" applyAlignment="1">
      <alignment horizontal="right" vertical="center"/>
    </xf>
    <xf numFmtId="3" fontId="18" fillId="2" borderId="0" xfId="2" applyNumberFormat="1" applyFont="1" applyFill="1" applyAlignment="1">
      <alignment horizontal="right" vertical="center"/>
    </xf>
    <xf numFmtId="3" fontId="14" fillId="2" borderId="0" xfId="2" applyNumberFormat="1" applyFont="1" applyFill="1" applyAlignment="1">
      <alignment horizontal="right" vertical="center"/>
    </xf>
    <xf numFmtId="0" fontId="18" fillId="2" borderId="0" xfId="2" applyFont="1" applyFill="1" applyAlignment="1">
      <alignment horizontal="right" vertical="center"/>
    </xf>
    <xf numFmtId="0" fontId="13" fillId="0" borderId="19" xfId="7" applyFont="1" applyBorder="1" applyAlignment="1">
      <alignment horizontal="left" vertical="center" wrapText="1"/>
    </xf>
    <xf numFmtId="0" fontId="25" fillId="4" borderId="0" xfId="0" applyFont="1" applyFill="1" applyAlignment="1">
      <alignment horizontal="left" vertical="center"/>
    </xf>
    <xf numFmtId="3" fontId="14" fillId="0" borderId="6" xfId="2" applyNumberFormat="1" applyFont="1" applyBorder="1" applyAlignment="1">
      <alignment horizontal="center" vertical="center"/>
    </xf>
    <xf numFmtId="0" fontId="18" fillId="0" borderId="31" xfId="2" applyFont="1" applyBorder="1" applyAlignment="1">
      <alignment vertical="center"/>
    </xf>
    <xf numFmtId="3" fontId="14" fillId="0" borderId="28" xfId="2" applyNumberFormat="1" applyFont="1" applyBorder="1" applyAlignment="1">
      <alignment horizontal="center" vertical="center"/>
    </xf>
    <xf numFmtId="3" fontId="14" fillId="7" borderId="28" xfId="2" applyNumberFormat="1" applyFont="1" applyFill="1" applyBorder="1" applyAlignment="1">
      <alignment horizontal="right" vertical="center" indent="1"/>
    </xf>
    <xf numFmtId="3" fontId="14" fillId="0" borderId="28" xfId="2" applyNumberFormat="1" applyFont="1" applyBorder="1" applyAlignment="1">
      <alignment horizontal="right" vertical="center" indent="1"/>
    </xf>
    <xf numFmtId="3" fontId="25" fillId="5" borderId="6" xfId="2" applyNumberFormat="1" applyFont="1" applyFill="1" applyBorder="1" applyAlignment="1">
      <alignment horizontal="right" vertical="center" indent="1"/>
    </xf>
    <xf numFmtId="0" fontId="48" fillId="0" borderId="0" xfId="2" applyFont="1" applyAlignment="1">
      <alignment vertical="center"/>
    </xf>
    <xf numFmtId="0" fontId="25" fillId="5" borderId="5" xfId="0" applyFont="1" applyFill="1" applyBorder="1" applyAlignment="1">
      <alignment horizontal="left" vertical="center"/>
    </xf>
    <xf numFmtId="0" fontId="14" fillId="0" borderId="28" xfId="2" applyFont="1" applyBorder="1" applyAlignment="1">
      <alignment horizontal="left" vertical="center" indent="2"/>
    </xf>
    <xf numFmtId="167" fontId="14" fillId="7" borderId="0" xfId="2" applyNumberFormat="1" applyFont="1" applyFill="1" applyAlignment="1">
      <alignment horizontal="right" vertical="center" indent="1"/>
    </xf>
    <xf numFmtId="167" fontId="14" fillId="7" borderId="28" xfId="2" applyNumberFormat="1" applyFont="1" applyFill="1" applyBorder="1" applyAlignment="1">
      <alignment horizontal="right" vertical="center" indent="1"/>
    </xf>
    <xf numFmtId="0" fontId="14" fillId="0" borderId="28" xfId="2" applyFont="1" applyBorder="1" applyAlignment="1">
      <alignment horizontal="center" vertical="center"/>
    </xf>
    <xf numFmtId="167" fontId="14" fillId="0" borderId="5" xfId="2" applyNumberFormat="1" applyFont="1" applyBorder="1" applyAlignment="1">
      <alignment horizontal="right" vertical="center" indent="1"/>
    </xf>
    <xf numFmtId="0" fontId="14" fillId="0" borderId="5" xfId="0" applyFont="1" applyBorder="1" applyAlignment="1">
      <alignment horizontal="left" vertical="center" wrapText="1"/>
    </xf>
    <xf numFmtId="0" fontId="43" fillId="0" borderId="0" xfId="21" applyFont="1" applyAlignment="1">
      <alignment vertical="center"/>
    </xf>
    <xf numFmtId="0" fontId="43" fillId="0" borderId="0" xfId="0" applyFont="1" applyAlignment="1">
      <alignment vertical="center"/>
    </xf>
    <xf numFmtId="0" fontId="32" fillId="7" borderId="5" xfId="0" applyFont="1" applyFill="1" applyBorder="1" applyAlignment="1">
      <alignment horizontal="left" vertical="center" wrapText="1"/>
    </xf>
    <xf numFmtId="0" fontId="13" fillId="0" borderId="5" xfId="0" quotePrefix="1" applyFont="1" applyBorder="1" applyAlignment="1">
      <alignment horizontal="left" vertical="center"/>
    </xf>
    <xf numFmtId="0" fontId="12" fillId="7" borderId="19" xfId="0" quotePrefix="1" applyFont="1" applyFill="1" applyBorder="1" applyAlignment="1">
      <alignment horizontal="left" vertical="top"/>
    </xf>
    <xf numFmtId="0" fontId="12" fillId="7" borderId="19" xfId="0" applyFont="1" applyFill="1" applyBorder="1" applyAlignment="1">
      <alignment horizontal="left" vertical="top" wrapText="1"/>
    </xf>
    <xf numFmtId="0" fontId="13" fillId="7" borderId="19" xfId="7" applyFont="1" applyFill="1" applyBorder="1" applyAlignment="1">
      <alignment horizontal="left" vertical="top" wrapText="1"/>
    </xf>
    <xf numFmtId="0" fontId="13" fillId="7" borderId="19" xfId="17" applyFont="1" applyFill="1" applyBorder="1" applyAlignment="1">
      <alignment horizontal="left" vertical="center"/>
    </xf>
    <xf numFmtId="0" fontId="13" fillId="0" borderId="5" xfId="7" applyFont="1" applyBorder="1" applyAlignment="1">
      <alignment horizontal="left" vertical="center"/>
    </xf>
    <xf numFmtId="0" fontId="13" fillId="7" borderId="19" xfId="7" applyFont="1" applyFill="1" applyBorder="1" applyAlignment="1">
      <alignment horizontal="left" vertical="center"/>
    </xf>
    <xf numFmtId="0" fontId="13" fillId="0" borderId="6" xfId="7" applyFont="1" applyBorder="1" applyAlignment="1">
      <alignment horizontal="left" vertical="center"/>
    </xf>
    <xf numFmtId="0" fontId="25" fillId="5" borderId="22" xfId="2" applyFont="1" applyFill="1" applyBorder="1" applyAlignment="1">
      <alignment horizontal="center" vertical="center"/>
    </xf>
    <xf numFmtId="0" fontId="14" fillId="9" borderId="19" xfId="2" applyFont="1" applyFill="1" applyBorder="1" applyAlignment="1">
      <alignment horizontal="center" vertical="center"/>
    </xf>
    <xf numFmtId="0" fontId="44" fillId="0" borderId="0" xfId="2" applyFont="1" applyAlignment="1">
      <alignment horizontal="left" vertical="center" wrapText="1"/>
    </xf>
    <xf numFmtId="0" fontId="14" fillId="2" borderId="6" xfId="0" applyFont="1" applyFill="1" applyBorder="1" applyAlignment="1">
      <alignment horizontal="left" vertical="center" wrapText="1" indent="1"/>
    </xf>
    <xf numFmtId="0" fontId="14" fillId="2" borderId="21" xfId="0" applyFont="1" applyFill="1" applyBorder="1" applyAlignment="1">
      <alignment horizontal="left" vertical="center" wrapText="1" indent="1"/>
    </xf>
    <xf numFmtId="0" fontId="25" fillId="5" borderId="22" xfId="2" applyFont="1" applyFill="1" applyBorder="1" applyAlignment="1">
      <alignment vertical="center"/>
    </xf>
    <xf numFmtId="0" fontId="25" fillId="5" borderId="34" xfId="2" applyFont="1" applyFill="1" applyBorder="1" applyAlignment="1">
      <alignment vertical="center"/>
    </xf>
    <xf numFmtId="0" fontId="25" fillId="5" borderId="34" xfId="2" applyFont="1" applyFill="1" applyBorder="1" applyAlignment="1">
      <alignment horizontal="center" vertical="center"/>
    </xf>
    <xf numFmtId="3" fontId="25" fillId="5" borderId="34" xfId="2" applyNumberFormat="1" applyFont="1" applyFill="1" applyBorder="1" applyAlignment="1">
      <alignment horizontal="right" vertical="center" indent="1"/>
    </xf>
    <xf numFmtId="0" fontId="25" fillId="5" borderId="22" xfId="0" applyFont="1" applyFill="1" applyBorder="1" applyAlignment="1">
      <alignment horizontal="left" vertical="center" indent="1"/>
    </xf>
    <xf numFmtId="167" fontId="25" fillId="5" borderId="22" xfId="2" applyNumberFormat="1" applyFont="1" applyFill="1" applyBorder="1" applyAlignment="1">
      <alignment horizontal="right" vertical="center" indent="1"/>
    </xf>
    <xf numFmtId="0" fontId="25" fillId="5" borderId="35" xfId="0" applyFont="1" applyFill="1" applyBorder="1" applyAlignment="1">
      <alignment horizontal="left" vertical="center" indent="1"/>
    </xf>
    <xf numFmtId="0" fontId="25" fillId="5" borderId="35" xfId="2" applyFont="1" applyFill="1" applyBorder="1" applyAlignment="1">
      <alignment horizontal="center" vertical="center"/>
    </xf>
    <xf numFmtId="3" fontId="25" fillId="5" borderId="35" xfId="2" applyNumberFormat="1" applyFont="1" applyFill="1" applyBorder="1" applyAlignment="1">
      <alignment horizontal="right" vertical="center" indent="1"/>
    </xf>
    <xf numFmtId="167" fontId="14" fillId="7" borderId="21" xfId="2" applyNumberFormat="1" applyFont="1" applyFill="1" applyBorder="1" applyAlignment="1">
      <alignment horizontal="right" vertical="center" indent="1"/>
    </xf>
    <xf numFmtId="167" fontId="37" fillId="6" borderId="21" xfId="0" applyNumberFormat="1" applyFont="1" applyFill="1" applyBorder="1" applyAlignment="1">
      <alignment horizontal="right" vertical="center" indent="1"/>
    </xf>
    <xf numFmtId="0" fontId="25" fillId="5" borderId="36" xfId="2" applyFont="1" applyFill="1" applyBorder="1" applyAlignment="1">
      <alignment vertical="center"/>
    </xf>
    <xf numFmtId="0" fontId="24" fillId="5" borderId="36" xfId="2" applyFont="1" applyFill="1" applyBorder="1" applyAlignment="1">
      <alignment horizontal="center" vertical="center"/>
    </xf>
    <xf numFmtId="3" fontId="24" fillId="5" borderId="36" xfId="2" applyNumberFormat="1" applyFont="1" applyFill="1" applyBorder="1" applyAlignment="1">
      <alignment horizontal="right" vertical="center" indent="1"/>
    </xf>
    <xf numFmtId="0" fontId="24" fillId="5" borderId="36" xfId="2" applyFont="1" applyFill="1" applyBorder="1" applyAlignment="1">
      <alignment horizontal="right" vertical="center" indent="1"/>
    </xf>
    <xf numFmtId="0" fontId="25" fillId="5" borderId="37" xfId="0" applyFont="1" applyFill="1" applyBorder="1" applyAlignment="1">
      <alignment horizontal="left" vertical="center" wrapText="1" indent="1"/>
    </xf>
    <xf numFmtId="168" fontId="25" fillId="5" borderId="22" xfId="2" applyNumberFormat="1" applyFont="1" applyFill="1" applyBorder="1" applyAlignment="1">
      <alignment horizontal="right" vertical="center" indent="1"/>
    </xf>
    <xf numFmtId="168" fontId="25" fillId="11" borderId="22" xfId="0" applyNumberFormat="1" applyFont="1" applyFill="1" applyBorder="1" applyAlignment="1">
      <alignment horizontal="right" vertical="center" indent="1"/>
    </xf>
    <xf numFmtId="0" fontId="25" fillId="5" borderId="37" xfId="2" applyFont="1" applyFill="1" applyBorder="1" applyAlignment="1">
      <alignment horizontal="center" vertical="center"/>
    </xf>
    <xf numFmtId="168" fontId="25" fillId="5" borderId="37" xfId="2" applyNumberFormat="1" applyFont="1" applyFill="1" applyBorder="1" applyAlignment="1">
      <alignment horizontal="right" vertical="center" indent="1"/>
    </xf>
    <xf numFmtId="168" fontId="25" fillId="11" borderId="37" xfId="0" applyNumberFormat="1" applyFont="1" applyFill="1" applyBorder="1" applyAlignment="1">
      <alignment horizontal="right" vertical="center" indent="1"/>
    </xf>
    <xf numFmtId="3" fontId="14" fillId="2" borderId="17" xfId="2" applyNumberFormat="1" applyFont="1" applyFill="1" applyBorder="1" applyAlignment="1">
      <alignment horizontal="right" vertical="center" indent="1"/>
    </xf>
    <xf numFmtId="3" fontId="14" fillId="2" borderId="5" xfId="2" applyNumberFormat="1" applyFont="1" applyFill="1" applyBorder="1" applyAlignment="1">
      <alignment horizontal="right" vertical="center" indent="1"/>
    </xf>
    <xf numFmtId="0" fontId="13" fillId="0" borderId="0" xfId="0" applyFont="1" applyAlignment="1">
      <alignment horizontal="left" vertical="center" wrapText="1"/>
    </xf>
    <xf numFmtId="0" fontId="14" fillId="0" borderId="0" xfId="0" applyFont="1" applyAlignment="1">
      <alignment vertical="center" wrapText="1"/>
    </xf>
    <xf numFmtId="0" fontId="14" fillId="0" borderId="28" xfId="2" applyFont="1" applyBorder="1" applyAlignment="1">
      <alignment horizontal="left" vertical="center" indent="1"/>
    </xf>
    <xf numFmtId="0" fontId="18" fillId="0" borderId="17" xfId="2" applyFont="1" applyBorder="1" applyAlignment="1">
      <alignment vertical="center"/>
    </xf>
    <xf numFmtId="0" fontId="14" fillId="2" borderId="21" xfId="0" applyFont="1" applyFill="1" applyBorder="1" applyAlignment="1">
      <alignment horizontal="left" vertical="center" indent="1"/>
    </xf>
    <xf numFmtId="3" fontId="14" fillId="7" borderId="21" xfId="2" applyNumberFormat="1" applyFont="1" applyFill="1" applyBorder="1" applyAlignment="1">
      <alignment horizontal="right" vertical="center" indent="1"/>
    </xf>
    <xf numFmtId="3" fontId="14" fillId="0" borderId="21" xfId="2" applyNumberFormat="1" applyFont="1" applyBorder="1" applyAlignment="1">
      <alignment horizontal="right" vertical="center" indent="1"/>
    </xf>
    <xf numFmtId="167" fontId="14" fillId="7" borderId="0" xfId="21" applyNumberFormat="1" applyFont="1" applyFill="1" applyAlignment="1">
      <alignment horizontal="right" vertical="center" indent="1"/>
    </xf>
    <xf numFmtId="0" fontId="25" fillId="5" borderId="34" xfId="21" applyFont="1" applyFill="1" applyBorder="1" applyAlignment="1">
      <alignment vertical="center"/>
    </xf>
    <xf numFmtId="0" fontId="24" fillId="5" borderId="34" xfId="21" applyFont="1" applyFill="1" applyBorder="1" applyAlignment="1">
      <alignment horizontal="center" vertical="center"/>
    </xf>
    <xf numFmtId="0" fontId="14" fillId="7" borderId="5" xfId="0" applyFont="1" applyFill="1" applyBorder="1" applyAlignment="1">
      <alignment horizontal="left" vertical="center" wrapText="1"/>
    </xf>
    <xf numFmtId="0" fontId="14" fillId="7" borderId="5" xfId="0" applyFont="1" applyFill="1" applyBorder="1" applyAlignment="1">
      <alignment vertical="center" wrapText="1"/>
    </xf>
    <xf numFmtId="0" fontId="25" fillId="5" borderId="36" xfId="2" applyFont="1" applyFill="1" applyBorder="1" applyAlignment="1">
      <alignment horizontal="center" vertical="center"/>
    </xf>
    <xf numFmtId="3" fontId="25" fillId="5" borderId="36" xfId="2" applyNumberFormat="1" applyFont="1" applyFill="1" applyBorder="1" applyAlignment="1">
      <alignment horizontal="right" vertical="center" indent="1"/>
    </xf>
    <xf numFmtId="0" fontId="25" fillId="5" borderId="30" xfId="2" applyFont="1" applyFill="1" applyBorder="1" applyAlignment="1">
      <alignment horizontal="center" vertical="center"/>
    </xf>
    <xf numFmtId="3" fontId="25" fillId="5" borderId="30" xfId="2" applyNumberFormat="1" applyFont="1" applyFill="1" applyBorder="1" applyAlignment="1">
      <alignment horizontal="right" vertical="center" indent="1"/>
    </xf>
    <xf numFmtId="3" fontId="14" fillId="0" borderId="31" xfId="2" applyNumberFormat="1" applyFont="1" applyBorder="1" applyAlignment="1">
      <alignment horizontal="right" vertical="center" indent="1"/>
    </xf>
    <xf numFmtId="167" fontId="14" fillId="0" borderId="5" xfId="1" applyNumberFormat="1" applyFont="1" applyBorder="1" applyAlignment="1">
      <alignment horizontal="right" vertical="center" indent="1"/>
    </xf>
    <xf numFmtId="167" fontId="14" fillId="0" borderId="17" xfId="1" applyNumberFormat="1" applyFont="1" applyBorder="1" applyAlignment="1">
      <alignment horizontal="right" vertical="center" indent="1"/>
    </xf>
    <xf numFmtId="0" fontId="18" fillId="9" borderId="39" xfId="2" applyFont="1" applyFill="1" applyBorder="1" applyAlignment="1">
      <alignment horizontal="left" vertical="center" indent="1"/>
    </xf>
    <xf numFmtId="0" fontId="18" fillId="9" borderId="39" xfId="2" applyFont="1" applyFill="1" applyBorder="1" applyAlignment="1">
      <alignment horizontal="center" vertical="center"/>
    </xf>
    <xf numFmtId="3" fontId="18" fillId="9" borderId="39" xfId="2" applyNumberFormat="1" applyFont="1" applyFill="1" applyBorder="1" applyAlignment="1">
      <alignment horizontal="right" vertical="center" indent="1"/>
    </xf>
    <xf numFmtId="167" fontId="25" fillId="5" borderId="6" xfId="1" applyNumberFormat="1" applyFont="1" applyFill="1" applyBorder="1" applyAlignment="1">
      <alignment horizontal="right" vertical="center" indent="1"/>
    </xf>
    <xf numFmtId="0" fontId="14" fillId="2" borderId="19" xfId="0" applyFont="1" applyFill="1" applyBorder="1" applyAlignment="1">
      <alignment horizontal="left" vertical="center" indent="1"/>
    </xf>
    <xf numFmtId="0" fontId="14" fillId="0" borderId="19" xfId="21" applyFont="1" applyBorder="1" applyAlignment="1">
      <alignment horizontal="center" vertical="center"/>
    </xf>
    <xf numFmtId="0" fontId="13" fillId="2" borderId="0" xfId="2" applyFont="1" applyFill="1" applyAlignment="1">
      <alignment horizontal="left" vertical="center"/>
    </xf>
    <xf numFmtId="0" fontId="13" fillId="2" borderId="5" xfId="7" applyFont="1" applyFill="1" applyBorder="1" applyAlignment="1">
      <alignment horizontal="left" vertical="center" wrapText="1"/>
    </xf>
    <xf numFmtId="0" fontId="12" fillId="0" borderId="5" xfId="0" applyFont="1" applyBorder="1" applyAlignment="1">
      <alignment horizontal="left" vertical="center" wrapText="1"/>
    </xf>
    <xf numFmtId="0" fontId="16" fillId="0" borderId="5" xfId="7" applyFont="1" applyBorder="1" applyAlignment="1">
      <alignment horizontal="left" vertical="center" wrapText="1"/>
    </xf>
    <xf numFmtId="0" fontId="13" fillId="0" borderId="19" xfId="0" applyFont="1" applyBorder="1" applyAlignment="1">
      <alignment horizontal="left" vertical="center" wrapText="1"/>
    </xf>
    <xf numFmtId="3" fontId="14" fillId="2" borderId="0" xfId="2" applyNumberFormat="1" applyFont="1" applyFill="1" applyAlignment="1">
      <alignment horizontal="left" vertical="center"/>
    </xf>
    <xf numFmtId="3" fontId="15" fillId="6" borderId="5" xfId="0" applyNumberFormat="1" applyFont="1" applyFill="1" applyBorder="1" applyAlignment="1">
      <alignment horizontal="right" vertical="center" indent="1"/>
    </xf>
    <xf numFmtId="0" fontId="18" fillId="2" borderId="5" xfId="0" applyFont="1" applyFill="1" applyBorder="1" applyAlignment="1">
      <alignment vertical="center"/>
    </xf>
    <xf numFmtId="0" fontId="18" fillId="0" borderId="5" xfId="2" applyFont="1" applyBorder="1" applyAlignment="1">
      <alignment horizontal="center" vertical="center"/>
    </xf>
    <xf numFmtId="167" fontId="25" fillId="5" borderId="23" xfId="1" applyNumberFormat="1" applyFont="1" applyFill="1" applyBorder="1" applyAlignment="1">
      <alignment horizontal="right" vertical="center" indent="1"/>
    </xf>
    <xf numFmtId="0" fontId="25" fillId="5" borderId="33" xfId="21" applyFont="1" applyFill="1" applyBorder="1" applyAlignment="1">
      <alignment vertical="center"/>
    </xf>
    <xf numFmtId="0" fontId="25" fillId="5" borderId="33" xfId="21" applyFont="1" applyFill="1" applyBorder="1" applyAlignment="1">
      <alignment horizontal="center" vertical="center"/>
    </xf>
    <xf numFmtId="3" fontId="25" fillId="5" borderId="33" xfId="21" applyNumberFormat="1" applyFont="1" applyFill="1" applyBorder="1" applyAlignment="1">
      <alignment horizontal="right" vertical="center" indent="1"/>
    </xf>
    <xf numFmtId="167" fontId="37" fillId="12" borderId="5" xfId="0" applyNumberFormat="1" applyFont="1" applyFill="1" applyBorder="1" applyAlignment="1">
      <alignment horizontal="right" vertical="center" indent="1"/>
    </xf>
    <xf numFmtId="167" fontId="37" fillId="12" borderId="21" xfId="0" applyNumberFormat="1" applyFont="1" applyFill="1" applyBorder="1" applyAlignment="1">
      <alignment horizontal="right" vertical="center" indent="1"/>
    </xf>
    <xf numFmtId="167" fontId="37" fillId="12" borderId="19" xfId="0" applyNumberFormat="1" applyFont="1" applyFill="1" applyBorder="1" applyAlignment="1">
      <alignment horizontal="right" vertical="center" indent="1"/>
    </xf>
    <xf numFmtId="3" fontId="14" fillId="0" borderId="38" xfId="2" applyNumberFormat="1" applyFont="1" applyBorder="1" applyAlignment="1">
      <alignment horizontal="right" vertical="center" indent="1"/>
    </xf>
    <xf numFmtId="0" fontId="43" fillId="0" borderId="0" xfId="0" applyFont="1" applyAlignment="1">
      <alignment horizontal="left" vertical="center" wrapText="1"/>
    </xf>
    <xf numFmtId="0" fontId="54" fillId="0" borderId="0" xfId="2" applyFont="1" applyAlignment="1">
      <alignment vertical="center"/>
    </xf>
    <xf numFmtId="169" fontId="13" fillId="0" borderId="5" xfId="7" applyNumberFormat="1" applyFont="1" applyBorder="1" applyAlignment="1">
      <alignment horizontal="left" vertical="center" wrapText="1"/>
    </xf>
    <xf numFmtId="0" fontId="1" fillId="0" borderId="0" xfId="0" applyFont="1"/>
    <xf numFmtId="0" fontId="13" fillId="0" borderId="40" xfId="0" applyFont="1" applyBorder="1" applyAlignment="1">
      <alignment horizontal="left" vertical="center" wrapText="1"/>
    </xf>
    <xf numFmtId="0" fontId="25" fillId="4" borderId="10" xfId="2" applyFont="1" applyFill="1" applyBorder="1" applyAlignment="1">
      <alignment horizontal="center" vertical="center"/>
    </xf>
    <xf numFmtId="0" fontId="44" fillId="0" borderId="0" xfId="2" applyFont="1" applyAlignment="1">
      <alignment vertical="top" wrapText="1"/>
    </xf>
    <xf numFmtId="0" fontId="43" fillId="0" borderId="0" xfId="0" applyFont="1" applyAlignment="1">
      <alignment vertical="center" wrapText="1"/>
    </xf>
    <xf numFmtId="0" fontId="43" fillId="0" borderId="32" xfId="0" applyFont="1" applyBorder="1" applyAlignment="1">
      <alignment vertical="center" wrapText="1"/>
    </xf>
    <xf numFmtId="3" fontId="22" fillId="2" borderId="0" xfId="2" applyNumberFormat="1" applyFont="1" applyFill="1" applyAlignment="1">
      <alignment horizontal="left" vertical="center" wrapText="1"/>
    </xf>
    <xf numFmtId="3" fontId="14" fillId="7" borderId="19" xfId="2" applyNumberFormat="1" applyFont="1" applyFill="1" applyBorder="1" applyAlignment="1">
      <alignment horizontal="right" vertical="center" indent="1"/>
    </xf>
    <xf numFmtId="0" fontId="25" fillId="2" borderId="0" xfId="2" applyFont="1" applyFill="1" applyAlignment="1">
      <alignment vertical="center"/>
    </xf>
    <xf numFmtId="0" fontId="18" fillId="0" borderId="19" xfId="0" applyFont="1" applyBorder="1" applyAlignment="1">
      <alignment vertical="center" wrapText="1"/>
    </xf>
    <xf numFmtId="0" fontId="13" fillId="0" borderId="19" xfId="7" applyFont="1" applyBorder="1" applyAlignment="1">
      <alignment horizontal="left" vertical="center" wrapText="1" indent="1"/>
    </xf>
    <xf numFmtId="0" fontId="58" fillId="0" borderId="0" xfId="0" applyFont="1" applyAlignment="1">
      <alignment vertical="center"/>
    </xf>
    <xf numFmtId="167" fontId="14" fillId="8" borderId="5" xfId="1" applyNumberFormat="1" applyFont="1" applyFill="1" applyBorder="1" applyAlignment="1">
      <alignment horizontal="right" vertical="center" indent="1"/>
    </xf>
    <xf numFmtId="0" fontId="13" fillId="0" borderId="6" xfId="0" applyFont="1" applyBorder="1" applyAlignment="1">
      <alignment wrapText="1"/>
    </xf>
    <xf numFmtId="0" fontId="13" fillId="0" borderId="6" xfId="0" applyFont="1" applyBorder="1" applyAlignment="1">
      <alignment vertical="center" wrapText="1"/>
    </xf>
    <xf numFmtId="0" fontId="13" fillId="14" borderId="6" xfId="0" applyFont="1" applyFill="1" applyBorder="1" applyAlignment="1">
      <alignment vertical="center" wrapText="1"/>
    </xf>
    <xf numFmtId="0" fontId="13" fillId="14" borderId="5" xfId="0" applyFont="1" applyFill="1" applyBorder="1" applyAlignment="1">
      <alignment vertical="center" wrapText="1"/>
    </xf>
    <xf numFmtId="0" fontId="12" fillId="14" borderId="19" xfId="0" applyFont="1" applyFill="1" applyBorder="1" applyAlignment="1">
      <alignment wrapText="1"/>
    </xf>
    <xf numFmtId="0" fontId="13" fillId="0" borderId="6" xfId="0" applyFont="1" applyBorder="1"/>
    <xf numFmtId="16" fontId="12" fillId="7" borderId="19" xfId="0" quotePrefix="1" applyNumberFormat="1" applyFont="1" applyFill="1" applyBorder="1" applyAlignment="1">
      <alignment horizontal="left" vertical="center"/>
    </xf>
    <xf numFmtId="14" fontId="13" fillId="0" borderId="5" xfId="0" quotePrefix="1" applyNumberFormat="1" applyFont="1" applyBorder="1" applyAlignment="1">
      <alignment horizontal="left" vertical="center"/>
    </xf>
    <xf numFmtId="0" fontId="13" fillId="0" borderId="5" xfId="0" applyFont="1" applyBorder="1" applyAlignment="1">
      <alignment vertical="center" wrapText="1"/>
    </xf>
    <xf numFmtId="0" fontId="13" fillId="0" borderId="0" xfId="0" applyFont="1"/>
    <xf numFmtId="0" fontId="59" fillId="0" borderId="0" xfId="0" applyFont="1"/>
    <xf numFmtId="0" fontId="12" fillId="14" borderId="0" xfId="0" applyFont="1" applyFill="1" applyAlignment="1">
      <alignment wrapText="1"/>
    </xf>
    <xf numFmtId="0" fontId="13" fillId="0" borderId="0" xfId="0" applyFont="1" applyAlignment="1">
      <alignment vertical="center"/>
    </xf>
    <xf numFmtId="0" fontId="57" fillId="11" borderId="5" xfId="0" applyFont="1" applyFill="1" applyBorder="1" applyAlignment="1">
      <alignment vertical="center"/>
    </xf>
    <xf numFmtId="0" fontId="57" fillId="11" borderId="0" xfId="0" applyFont="1" applyFill="1" applyAlignment="1">
      <alignment vertical="center"/>
    </xf>
    <xf numFmtId="0" fontId="60" fillId="11" borderId="5" xfId="0" applyFont="1" applyFill="1" applyBorder="1" applyAlignment="1">
      <alignment vertical="center" wrapText="1"/>
    </xf>
    <xf numFmtId="0" fontId="59" fillId="0" borderId="0" xfId="0" applyFont="1" applyAlignment="1">
      <alignment vertical="center"/>
    </xf>
    <xf numFmtId="0" fontId="57" fillId="11" borderId="6" xfId="0" applyFont="1" applyFill="1" applyBorder="1" applyAlignment="1">
      <alignment vertical="center"/>
    </xf>
    <xf numFmtId="0" fontId="2" fillId="0" borderId="0" xfId="17" applyAlignment="1">
      <alignment horizontal="left" vertical="center"/>
    </xf>
    <xf numFmtId="3" fontId="14" fillId="9" borderId="6" xfId="21" applyNumberFormat="1" applyFont="1" applyFill="1" applyBorder="1" applyAlignment="1">
      <alignment horizontal="right" vertical="center" indent="1"/>
    </xf>
    <xf numFmtId="0" fontId="41" fillId="0" borderId="19" xfId="2" applyFont="1" applyBorder="1" applyAlignment="1">
      <alignment horizontal="left" vertical="center" indent="2"/>
    </xf>
    <xf numFmtId="170" fontId="14" fillId="0" borderId="0" xfId="2" applyNumberFormat="1" applyFont="1" applyAlignment="1">
      <alignment vertical="center"/>
    </xf>
    <xf numFmtId="4" fontId="14" fillId="0" borderId="0" xfId="2" applyNumberFormat="1" applyFont="1" applyAlignment="1">
      <alignment vertical="center"/>
    </xf>
    <xf numFmtId="0" fontId="56" fillId="0" borderId="0" xfId="2" applyFont="1" applyAlignment="1">
      <alignment vertical="center"/>
    </xf>
    <xf numFmtId="0" fontId="16" fillId="0" borderId="19" xfId="2" applyFont="1" applyBorder="1" applyAlignment="1">
      <alignment horizontal="left" vertical="center" indent="1"/>
    </xf>
    <xf numFmtId="0" fontId="12" fillId="2" borderId="27" xfId="0" applyFont="1" applyFill="1" applyBorder="1" applyAlignment="1">
      <alignment horizontal="left" vertical="center" wrapText="1"/>
    </xf>
    <xf numFmtId="0" fontId="13" fillId="2" borderId="26" xfId="0" applyFont="1" applyFill="1" applyBorder="1" applyAlignment="1">
      <alignment horizontal="left" vertical="center" wrapText="1"/>
    </xf>
    <xf numFmtId="0" fontId="13" fillId="2" borderId="40" xfId="0" applyFont="1" applyFill="1" applyBorder="1" applyAlignment="1">
      <alignment horizontal="left" vertical="center" wrapText="1"/>
    </xf>
    <xf numFmtId="0" fontId="41" fillId="0" borderId="6" xfId="2" applyFont="1" applyBorder="1" applyAlignment="1">
      <alignment horizontal="center" vertical="center"/>
    </xf>
    <xf numFmtId="9" fontId="14" fillId="0" borderId="0" xfId="1" applyFont="1" applyAlignment="1">
      <alignment vertical="center"/>
    </xf>
    <xf numFmtId="0" fontId="14" fillId="7" borderId="6" xfId="2" applyFont="1" applyFill="1" applyBorder="1" applyAlignment="1">
      <alignment horizontal="right" vertical="center" indent="1"/>
    </xf>
    <xf numFmtId="0" fontId="14" fillId="7" borderId="20" xfId="2" applyFont="1" applyFill="1" applyBorder="1" applyAlignment="1">
      <alignment horizontal="right" vertical="center" indent="1"/>
    </xf>
    <xf numFmtId="3" fontId="18" fillId="8" borderId="5" xfId="2" applyNumberFormat="1" applyFont="1" applyFill="1" applyBorder="1" applyAlignment="1">
      <alignment horizontal="right" vertical="center" indent="1"/>
    </xf>
    <xf numFmtId="3" fontId="14" fillId="8" borderId="0" xfId="2" applyNumberFormat="1" applyFont="1" applyFill="1" applyAlignment="1">
      <alignment horizontal="right" vertical="center" indent="1"/>
    </xf>
    <xf numFmtId="3" fontId="14" fillId="8" borderId="17" xfId="2" applyNumberFormat="1" applyFont="1" applyFill="1" applyBorder="1" applyAlignment="1">
      <alignment horizontal="right" vertical="center" indent="1"/>
    </xf>
    <xf numFmtId="3" fontId="14" fillId="8" borderId="19" xfId="2" applyNumberFormat="1" applyFont="1" applyFill="1" applyBorder="1" applyAlignment="1">
      <alignment horizontal="right" vertical="center" indent="1"/>
    </xf>
    <xf numFmtId="3" fontId="18" fillId="8" borderId="39" xfId="2" applyNumberFormat="1" applyFont="1" applyFill="1" applyBorder="1" applyAlignment="1">
      <alignment horizontal="right" vertical="center" indent="1"/>
    </xf>
    <xf numFmtId="3" fontId="14" fillId="8" borderId="5" xfId="2" applyNumberFormat="1" applyFont="1" applyFill="1" applyBorder="1" applyAlignment="1">
      <alignment horizontal="right" vertical="center" indent="1"/>
    </xf>
    <xf numFmtId="167" fontId="14" fillId="8" borderId="17" xfId="2" applyNumberFormat="1" applyFont="1" applyFill="1" applyBorder="1" applyAlignment="1">
      <alignment horizontal="right" vertical="center" indent="1"/>
    </xf>
    <xf numFmtId="0" fontId="16" fillId="0" borderId="6" xfId="0" applyFont="1" applyBorder="1" applyAlignment="1">
      <alignment vertical="center" wrapText="1"/>
    </xf>
    <xf numFmtId="0" fontId="15" fillId="0" borderId="6" xfId="0" applyFont="1" applyBorder="1" applyAlignment="1">
      <alignment wrapText="1"/>
    </xf>
    <xf numFmtId="0" fontId="13" fillId="13" borderId="6" xfId="0" applyFont="1" applyFill="1" applyBorder="1" applyAlignment="1">
      <alignment vertical="center" wrapText="1"/>
    </xf>
    <xf numFmtId="0" fontId="15" fillId="13" borderId="5" xfId="0" applyFont="1" applyFill="1" applyBorder="1" applyAlignment="1">
      <alignment vertical="center" wrapText="1"/>
    </xf>
    <xf numFmtId="0" fontId="15" fillId="2" borderId="41" xfId="0" applyFont="1" applyFill="1" applyBorder="1" applyAlignment="1">
      <alignment vertical="center" wrapText="1"/>
    </xf>
    <xf numFmtId="0" fontId="15" fillId="2" borderId="0" xfId="0" applyFont="1" applyFill="1" applyAlignment="1">
      <alignment vertical="center" wrapText="1"/>
    </xf>
    <xf numFmtId="0" fontId="16" fillId="0" borderId="5" xfId="0" applyFont="1" applyBorder="1" applyAlignment="1">
      <alignment horizontal="left" vertical="center" wrapText="1"/>
    </xf>
    <xf numFmtId="168" fontId="14" fillId="0" borderId="17" xfId="2" applyNumberFormat="1" applyFont="1" applyBorder="1" applyAlignment="1">
      <alignment horizontal="right" vertical="center" indent="1"/>
    </xf>
    <xf numFmtId="168" fontId="25" fillId="5" borderId="0" xfId="2" applyNumberFormat="1" applyFont="1" applyFill="1" applyAlignment="1">
      <alignment horizontal="right" vertical="center" indent="1"/>
    </xf>
    <xf numFmtId="165" fontId="14" fillId="7" borderId="5" xfId="27" applyFont="1" applyFill="1" applyBorder="1" applyAlignment="1">
      <alignment horizontal="right" vertical="center" indent="1"/>
    </xf>
    <xf numFmtId="0" fontId="52" fillId="0" borderId="0" xfId="2" applyFont="1" applyAlignment="1">
      <alignment vertical="top" wrapText="1"/>
    </xf>
    <xf numFmtId="1" fontId="16" fillId="0" borderId="5" xfId="0" applyNumberFormat="1" applyFont="1" applyBorder="1" applyAlignment="1">
      <alignment horizontal="right" vertical="center" indent="1"/>
    </xf>
    <xf numFmtId="0" fontId="13" fillId="6" borderId="6" xfId="0" applyFont="1" applyFill="1" applyBorder="1" applyAlignment="1">
      <alignment vertical="center" wrapText="1"/>
    </xf>
    <xf numFmtId="167" fontId="14" fillId="0" borderId="0" xfId="1" applyNumberFormat="1" applyFont="1" applyAlignment="1">
      <alignment vertical="center"/>
    </xf>
    <xf numFmtId="3" fontId="41" fillId="7" borderId="19" xfId="2" applyNumberFormat="1" applyFont="1" applyFill="1" applyBorder="1" applyAlignment="1">
      <alignment horizontal="right" vertical="center" indent="1"/>
    </xf>
    <xf numFmtId="171" fontId="14" fillId="0" borderId="0" xfId="27" applyNumberFormat="1" applyFont="1" applyAlignment="1">
      <alignment vertical="center"/>
    </xf>
    <xf numFmtId="172" fontId="14" fillId="0" borderId="0" xfId="2" applyNumberFormat="1" applyFont="1" applyAlignment="1">
      <alignment vertical="center"/>
    </xf>
    <xf numFmtId="0" fontId="14" fillId="2" borderId="0" xfId="2" applyFont="1" applyFill="1" applyAlignment="1">
      <alignment vertical="top" wrapText="1"/>
    </xf>
    <xf numFmtId="165" fontId="18" fillId="8" borderId="19" xfId="27" applyFont="1" applyFill="1" applyBorder="1" applyAlignment="1">
      <alignment horizontal="right" vertical="center" indent="1"/>
    </xf>
    <xf numFmtId="165" fontId="18" fillId="9" borderId="19" xfId="27" applyFont="1" applyFill="1" applyBorder="1" applyAlignment="1">
      <alignment horizontal="right" vertical="center" indent="1"/>
    </xf>
    <xf numFmtId="0" fontId="65" fillId="2" borderId="5" xfId="0" applyFont="1" applyFill="1" applyBorder="1" applyAlignment="1">
      <alignment vertical="center"/>
    </xf>
    <xf numFmtId="3" fontId="41" fillId="0" borderId="19" xfId="2" applyNumberFormat="1" applyFont="1" applyBorder="1" applyAlignment="1">
      <alignment horizontal="right" vertical="center" indent="1"/>
    </xf>
    <xf numFmtId="3" fontId="65" fillId="0" borderId="0" xfId="2" applyNumberFormat="1" applyFont="1" applyAlignment="1">
      <alignment vertical="center"/>
    </xf>
    <xf numFmtId="0" fontId="66" fillId="5" borderId="30" xfId="2" applyFont="1" applyFill="1" applyBorder="1" applyAlignment="1">
      <alignment vertical="center"/>
    </xf>
    <xf numFmtId="3" fontId="65" fillId="7" borderId="6" xfId="2" applyNumberFormat="1" applyFont="1" applyFill="1" applyBorder="1" applyAlignment="1">
      <alignment horizontal="right" vertical="center" indent="1"/>
    </xf>
    <xf numFmtId="0" fontId="0" fillId="0" borderId="0" xfId="0" applyAlignment="1">
      <alignment wrapText="1"/>
    </xf>
    <xf numFmtId="0" fontId="70" fillId="9" borderId="5" xfId="2" applyFont="1" applyFill="1" applyBorder="1" applyAlignment="1">
      <alignment horizontal="left" vertical="center" indent="1"/>
    </xf>
    <xf numFmtId="3" fontId="70" fillId="9" borderId="5" xfId="2" applyNumberFormat="1" applyFont="1" applyFill="1" applyBorder="1" applyAlignment="1">
      <alignment horizontal="right" vertical="center" indent="1"/>
    </xf>
    <xf numFmtId="0" fontId="71" fillId="9" borderId="39" xfId="2" applyFont="1" applyFill="1" applyBorder="1" applyAlignment="1">
      <alignment horizontal="left" vertical="center" indent="1"/>
    </xf>
    <xf numFmtId="0" fontId="70" fillId="9" borderId="5" xfId="2" applyFont="1" applyFill="1" applyBorder="1" applyAlignment="1">
      <alignment horizontal="center" vertical="center"/>
    </xf>
    <xf numFmtId="3" fontId="70" fillId="8" borderId="5" xfId="2" applyNumberFormat="1" applyFont="1" applyFill="1" applyBorder="1" applyAlignment="1">
      <alignment horizontal="right" vertical="center" indent="1"/>
    </xf>
    <xf numFmtId="0" fontId="72" fillId="5" borderId="0" xfId="2" applyFont="1" applyFill="1" applyAlignment="1">
      <alignment vertical="center"/>
    </xf>
    <xf numFmtId="0" fontId="73" fillId="0" borderId="0" xfId="2" applyFont="1" applyAlignment="1">
      <alignment vertical="center"/>
    </xf>
    <xf numFmtId="0" fontId="74" fillId="0" borderId="5" xfId="7" applyFont="1" applyBorder="1" applyAlignment="1">
      <alignment horizontal="left" vertical="center" wrapText="1"/>
    </xf>
    <xf numFmtId="3" fontId="25" fillId="5" borderId="29" xfId="21" applyNumberFormat="1" applyFont="1" applyFill="1" applyBorder="1" applyAlignment="1">
      <alignment horizontal="center" vertical="center" indent="1"/>
    </xf>
    <xf numFmtId="3" fontId="25" fillId="5" borderId="29" xfId="21" applyNumberFormat="1" applyFont="1" applyFill="1" applyBorder="1" applyAlignment="1">
      <alignment vertical="center" indent="1"/>
    </xf>
    <xf numFmtId="0" fontId="14" fillId="0" borderId="0" xfId="2" applyFont="1" applyAlignment="1">
      <alignment horizontal="left" vertical="top"/>
    </xf>
    <xf numFmtId="0" fontId="14" fillId="0" borderId="0" xfId="2" applyFont="1" applyAlignment="1">
      <alignment horizontal="left" vertical="top" wrapText="1"/>
    </xf>
    <xf numFmtId="0" fontId="18" fillId="0" borderId="0" xfId="2" applyFont="1" applyAlignment="1">
      <alignment horizontal="left" vertical="top" wrapText="1"/>
    </xf>
    <xf numFmtId="0" fontId="52" fillId="0" borderId="0" xfId="2" applyFont="1" applyAlignment="1">
      <alignment horizontal="left" vertical="top" wrapText="1"/>
    </xf>
    <xf numFmtId="0" fontId="25" fillId="4" borderId="13" xfId="2" applyFont="1" applyFill="1" applyBorder="1" applyAlignment="1">
      <alignment horizontal="center" vertical="center"/>
    </xf>
    <xf numFmtId="0" fontId="25" fillId="4" borderId="10" xfId="2" applyFont="1" applyFill="1" applyBorder="1" applyAlignment="1">
      <alignment horizontal="center" vertical="center"/>
    </xf>
    <xf numFmtId="0" fontId="69" fillId="2" borderId="0" xfId="2" applyFont="1" applyFill="1" applyAlignment="1">
      <alignment horizontal="left" vertical="top" wrapText="1"/>
    </xf>
    <xf numFmtId="0" fontId="43" fillId="2" borderId="0" xfId="2" applyFont="1" applyFill="1" applyAlignment="1">
      <alignment horizontal="left" vertical="top" wrapText="1"/>
    </xf>
    <xf numFmtId="0" fontId="69" fillId="0" borderId="0" xfId="2" applyFont="1" applyAlignment="1">
      <alignment horizontal="left" vertical="top" wrapText="1"/>
    </xf>
    <xf numFmtId="0" fontId="43" fillId="0" borderId="19" xfId="0" applyFont="1" applyBorder="1" applyAlignment="1">
      <alignment horizontal="left" vertical="top" wrapText="1"/>
    </xf>
    <xf numFmtId="0" fontId="69" fillId="0" borderId="0" xfId="0" applyFont="1" applyAlignment="1">
      <alignment horizontal="left" vertical="top" wrapText="1"/>
    </xf>
    <xf numFmtId="0" fontId="43" fillId="0" borderId="0" xfId="2" applyFont="1" applyAlignment="1">
      <alignment horizontal="left" vertical="center" wrapText="1"/>
    </xf>
    <xf numFmtId="0" fontId="69" fillId="0" borderId="32" xfId="2" applyFont="1" applyBorder="1" applyAlignment="1">
      <alignment horizontal="left" vertical="center" wrapText="1"/>
    </xf>
    <xf numFmtId="0" fontId="43" fillId="0" borderId="32" xfId="2" applyFont="1" applyBorder="1" applyAlignment="1">
      <alignment horizontal="left" vertical="center" wrapText="1"/>
    </xf>
    <xf numFmtId="0" fontId="52" fillId="0" borderId="19" xfId="0" applyFont="1" applyBorder="1" applyAlignment="1">
      <alignment horizontal="left" vertical="center" wrapText="1"/>
    </xf>
    <xf numFmtId="0" fontId="50" fillId="0" borderId="19" xfId="9" applyFont="1" applyBorder="1" applyAlignment="1">
      <alignment horizontal="left" vertical="center" wrapText="1"/>
    </xf>
    <xf numFmtId="0" fontId="43" fillId="0" borderId="32" xfId="0" applyFont="1" applyBorder="1" applyAlignment="1">
      <alignment horizontal="left" vertical="center" wrapText="1"/>
    </xf>
    <xf numFmtId="0" fontId="44" fillId="0" borderId="42" xfId="2" applyFont="1" applyBorder="1" applyAlignment="1">
      <alignment horizontal="left" vertical="center" wrapText="1"/>
    </xf>
    <xf numFmtId="0" fontId="57" fillId="11" borderId="5" xfId="0" applyFont="1" applyFill="1" applyBorder="1" applyAlignment="1">
      <alignment vertical="center"/>
    </xf>
    <xf numFmtId="0" fontId="13" fillId="0" borderId="6" xfId="7" applyFont="1" applyBorder="1" applyAlignment="1">
      <alignment horizontal="left" vertical="center" wrapText="1"/>
    </xf>
    <xf numFmtId="0" fontId="13" fillId="0" borderId="5" xfId="7" applyFont="1" applyBorder="1" applyAlignment="1">
      <alignment horizontal="left" vertical="center" wrapText="1"/>
    </xf>
    <xf numFmtId="0" fontId="13" fillId="0" borderId="0" xfId="0" applyFont="1" applyAlignment="1">
      <alignment vertical="center" wrapText="1"/>
    </xf>
    <xf numFmtId="0" fontId="13" fillId="0" borderId="6" xfId="0" applyFont="1" applyBorder="1" applyAlignment="1">
      <alignment vertical="center" wrapText="1"/>
    </xf>
    <xf numFmtId="0" fontId="13" fillId="6" borderId="0" xfId="0" applyFont="1" applyFill="1" applyAlignment="1">
      <alignment vertical="center" wrapText="1"/>
    </xf>
    <xf numFmtId="0" fontId="13" fillId="6" borderId="6" xfId="0" applyFont="1" applyFill="1" applyBorder="1" applyAlignment="1">
      <alignment vertical="center" wrapText="1"/>
    </xf>
    <xf numFmtId="0" fontId="13" fillId="0" borderId="0" xfId="7" applyFont="1" applyAlignment="1">
      <alignment horizontal="left" vertical="center"/>
    </xf>
    <xf numFmtId="0" fontId="13" fillId="0" borderId="6" xfId="7" applyFont="1" applyBorder="1" applyAlignment="1">
      <alignment horizontal="left" vertical="center"/>
    </xf>
    <xf numFmtId="0" fontId="13" fillId="0" borderId="0" xfId="7" applyFont="1" applyAlignment="1">
      <alignment horizontal="left" vertical="center" wrapText="1"/>
    </xf>
    <xf numFmtId="0" fontId="25" fillId="5" borderId="5" xfId="0" applyFont="1" applyFill="1" applyBorder="1" applyAlignment="1">
      <alignment horizontal="left" vertical="center"/>
    </xf>
    <xf numFmtId="0" fontId="25" fillId="5" borderId="0" xfId="0" applyFont="1" applyFill="1" applyAlignment="1">
      <alignment horizontal="left" vertical="center"/>
    </xf>
    <xf numFmtId="0" fontId="25" fillId="5" borderId="5" xfId="0" applyFont="1" applyFill="1" applyBorder="1" applyAlignment="1">
      <alignment horizontal="left" vertical="top"/>
    </xf>
    <xf numFmtId="0" fontId="13" fillId="14" borderId="19" xfId="0" applyFont="1" applyFill="1" applyBorder="1" applyAlignment="1">
      <alignment vertical="center" wrapText="1"/>
    </xf>
    <xf numFmtId="0" fontId="13" fillId="14" borderId="0" xfId="0" applyFont="1" applyFill="1" applyAlignment="1">
      <alignment vertical="center" wrapText="1"/>
    </xf>
    <xf numFmtId="0" fontId="13" fillId="14" borderId="6" xfId="0" applyFont="1" applyFill="1" applyBorder="1" applyAlignment="1">
      <alignment vertical="center" wrapText="1"/>
    </xf>
    <xf numFmtId="0" fontId="25" fillId="2" borderId="0" xfId="2" applyFont="1" applyFill="1" applyAlignment="1">
      <alignment horizontal="center" vertical="center"/>
    </xf>
    <xf numFmtId="3" fontId="22" fillId="2" borderId="0" xfId="2" applyNumberFormat="1" applyFont="1" applyFill="1" applyAlignment="1">
      <alignment horizontal="left" vertical="center" wrapText="1"/>
    </xf>
  </cellXfs>
  <cellStyles count="28">
    <cellStyle name="60% - Accent6 lines" xfId="18" xr:uid="{1AC1E46C-8BD6-46B0-B47B-CA47E50A8C83}"/>
    <cellStyle name="Comma" xfId="27" builtinId="3"/>
    <cellStyle name="Comma 2" xfId="10" xr:uid="{42682B93-F743-4333-BFBA-62C90FFAA3DF}"/>
    <cellStyle name="Comma 3" xfId="19" xr:uid="{E224BECE-2E56-4B2D-8682-23897751F4BA}"/>
    <cellStyle name="Comma 84" xfId="16" xr:uid="{CEA56805-F4BD-4C08-A8D8-E00407149BE0}"/>
    <cellStyle name="Followed Hyperlink" xfId="23" builtinId="9" hidden="1"/>
    <cellStyle name="Followed Hyperlink" xfId="25" builtinId="9" hidden="1"/>
    <cellStyle name="Footnote" xfId="12" xr:uid="{F93DC725-51EE-4209-A388-F34A484E57C7}"/>
    <cellStyle name="Hyperlink" xfId="20" builtinId="8" hidden="1" customBuiltin="1"/>
    <cellStyle name="Hyperlink" xfId="24" builtinId="8" hidden="1"/>
    <cellStyle name="Hyperlink" xfId="26" builtinId="8" hidden="1"/>
    <cellStyle name="Hyperlink 2" xfId="22" xr:uid="{DAABE9B8-1035-4FD3-9442-C939B5D4EA63}"/>
    <cellStyle name="NAB FTB1 - Financial Table Body" xfId="7" xr:uid="{252E231B-885D-4E0F-A9CC-348A8F402378}"/>
    <cellStyle name="NAB FTBB1 - Financial Table Body,AB" xfId="9" xr:uid="{32344AF6-4830-4EDF-80C6-F4F13632EF15}"/>
    <cellStyle name="NAB FTBB1a - Financial Table Body,AB,U" xfId="5" xr:uid="{5C9D5640-CE25-4BEF-9D18-A500C508F47C}"/>
    <cellStyle name="NAB FTH2a - Financial Header 2" xfId="6" xr:uid="{5F6C2081-3A21-4309-A299-9DCD8ED4117B}"/>
    <cellStyle name="NAB FTNB1g - Numbers B,S,1dp" xfId="8" xr:uid="{880369CC-9EFF-4CA5-BBAC-1E550272B76E}"/>
    <cellStyle name="NAB H2 - Header 2" xfId="3" xr:uid="{FD722256-F665-482B-A3B3-92F0CB8649FA}"/>
    <cellStyle name="Normal" xfId="0" builtinId="0"/>
    <cellStyle name="Normal 2" xfId="17" xr:uid="{921BB51E-7A6C-4DBA-9E5A-5BEDDB9D5BB3}"/>
    <cellStyle name="Normal 2 3 3 2" xfId="4" xr:uid="{CABF2DCD-6010-415B-98DB-5A03A0317337}"/>
    <cellStyle name="Normal 3" xfId="2" xr:uid="{2FAC7423-A868-42CB-8926-24760FC8EC36}"/>
    <cellStyle name="Normal 3 2" xfId="21" xr:uid="{194D5544-9FC6-4A1A-ACEB-2039B33FACC4}"/>
    <cellStyle name="Percent" xfId="1" builtinId="5"/>
    <cellStyle name="Percent 45" xfId="15" xr:uid="{2F55C855-5B9E-4CCD-B3D7-AC128C7870B9}"/>
    <cellStyle name="Percent 47" xfId="11" xr:uid="{D89269AE-AC83-4483-A633-6249ED9D4AA7}"/>
    <cellStyle name="Percent 52" xfId="13" xr:uid="{79D4EB30-0375-41D0-A0EA-E047431D6E84}"/>
    <cellStyle name="Percent 55" xfId="14" xr:uid="{5E60D5D9-47AE-4A50-B145-1EFD8635C550}"/>
  </cellStyles>
  <dxfs count="0"/>
  <tableStyles count="0" defaultTableStyle="TableStyleMedium2" defaultPivotStyle="PivotStyleLight16"/>
  <colors>
    <mruColors>
      <color rgb="FFFBFCCE"/>
      <color rgb="FF00A3E0"/>
      <color rgb="FF003C71"/>
      <color rgb="FF9CDBD9"/>
      <color rgb="FF008C95"/>
      <color rgb="FFA0DEAB"/>
      <color rgb="FF833C0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customXml" Target="../customXml/item3.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ustomXml" Target="../customXml/item1.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2.tiff"/></Relationships>
</file>

<file path=xl/drawings/_rels/drawing3.xml.rels><?xml version="1.0" encoding="UTF-8" standalone="yes"?>
<Relationships xmlns="http://schemas.openxmlformats.org/package/2006/relationships"><Relationship Id="rId1" Type="http://schemas.openxmlformats.org/officeDocument/2006/relationships/image" Target="../media/image2.tiff"/></Relationships>
</file>

<file path=xl/drawings/_rels/drawing4.xml.rels><?xml version="1.0" encoding="UTF-8" standalone="yes"?>
<Relationships xmlns="http://schemas.openxmlformats.org/package/2006/relationships"><Relationship Id="rId1" Type="http://schemas.openxmlformats.org/officeDocument/2006/relationships/image" Target="../media/image2.tiff"/></Relationships>
</file>

<file path=xl/drawings/_rels/drawing5.xml.rels><?xml version="1.0" encoding="UTF-8" standalone="yes"?>
<Relationships xmlns="http://schemas.openxmlformats.org/package/2006/relationships"><Relationship Id="rId1" Type="http://schemas.openxmlformats.org/officeDocument/2006/relationships/image" Target="../media/image2.tiff"/></Relationships>
</file>

<file path=xl/drawings/_rels/drawing6.xml.rels><?xml version="1.0" encoding="UTF-8" standalone="yes"?>
<Relationships xmlns="http://schemas.openxmlformats.org/package/2006/relationships"><Relationship Id="rId1" Type="http://schemas.openxmlformats.org/officeDocument/2006/relationships/image" Target="../media/image2.tiff"/></Relationships>
</file>

<file path=xl/drawings/_rels/drawing7.xml.rels><?xml version="1.0" encoding="UTF-8" standalone="yes"?>
<Relationships xmlns="http://schemas.openxmlformats.org/package/2006/relationships"><Relationship Id="rId1" Type="http://schemas.openxmlformats.org/officeDocument/2006/relationships/image" Target="../media/image2.tiff"/></Relationships>
</file>

<file path=xl/drawings/_rels/drawing8.xml.rels><?xml version="1.0" encoding="UTF-8" standalone="yes"?>
<Relationships xmlns="http://schemas.openxmlformats.org/package/2006/relationships"><Relationship Id="rId1" Type="http://schemas.openxmlformats.org/officeDocument/2006/relationships/image" Target="../media/image2.tiff"/></Relationships>
</file>

<file path=xl/drawings/_rels/drawing9.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0.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1.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2.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3.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4.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5.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6.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tiff"/><Relationship Id="rId6" Type="http://schemas.openxmlformats.org/officeDocument/2006/relationships/image" Target="../media/image7.png"/><Relationship Id="rId5" Type="http://schemas.openxmlformats.org/officeDocument/2006/relationships/image" Target="../media/image6.png"/><Relationship Id="rId4" Type="http://schemas.openxmlformats.org/officeDocument/2006/relationships/image" Target="../media/image5.png"/></Relationships>
</file>

<file path=xl/drawings/_rels/drawing17.xml.rels><?xml version="1.0" encoding="UTF-8" standalone="yes"?>
<Relationships xmlns="http://schemas.openxmlformats.org/package/2006/relationships"><Relationship Id="rId8" Type="http://schemas.openxmlformats.org/officeDocument/2006/relationships/image" Target="../media/image14.png"/><Relationship Id="rId3" Type="http://schemas.openxmlformats.org/officeDocument/2006/relationships/image" Target="../media/image9.png"/><Relationship Id="rId7" Type="http://schemas.openxmlformats.org/officeDocument/2006/relationships/image" Target="../media/image13.png"/><Relationship Id="rId2" Type="http://schemas.openxmlformats.org/officeDocument/2006/relationships/image" Target="../media/image8.png"/><Relationship Id="rId1" Type="http://schemas.openxmlformats.org/officeDocument/2006/relationships/image" Target="../media/image2.tiff"/><Relationship Id="rId6" Type="http://schemas.openxmlformats.org/officeDocument/2006/relationships/image" Target="../media/image12.png"/><Relationship Id="rId5" Type="http://schemas.openxmlformats.org/officeDocument/2006/relationships/image" Target="../media/image11.png"/><Relationship Id="rId4" Type="http://schemas.openxmlformats.org/officeDocument/2006/relationships/image" Target="../media/image10.png"/><Relationship Id="rId9" Type="http://schemas.openxmlformats.org/officeDocument/2006/relationships/image" Target="../media/image15.png"/></Relationships>
</file>

<file path=xl/drawings/_rels/drawing18.xml.rels><?xml version="1.0" encoding="UTF-8" standalone="yes"?>
<Relationships xmlns="http://schemas.openxmlformats.org/package/2006/relationships"><Relationship Id="rId3" Type="http://schemas.openxmlformats.org/officeDocument/2006/relationships/image" Target="../media/image17.png"/><Relationship Id="rId2" Type="http://schemas.openxmlformats.org/officeDocument/2006/relationships/image" Target="../media/image16.png"/><Relationship Id="rId1" Type="http://schemas.openxmlformats.org/officeDocument/2006/relationships/image" Target="../media/image2.tiff"/><Relationship Id="rId6" Type="http://schemas.openxmlformats.org/officeDocument/2006/relationships/image" Target="../media/image7.png"/><Relationship Id="rId5" Type="http://schemas.openxmlformats.org/officeDocument/2006/relationships/image" Target="../media/image6.png"/><Relationship Id="rId4" Type="http://schemas.openxmlformats.org/officeDocument/2006/relationships/image" Target="../media/image5.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3.tiff"/></Relationships>
</file>

<file path=xl/drawings/_rels/vmlDrawing2.vml.rels><?xml version="1.0" encoding="UTF-8" standalone="yes"?>
<Relationships xmlns="http://schemas.openxmlformats.org/package/2006/relationships"><Relationship Id="rId1" Type="http://schemas.openxmlformats.org/officeDocument/2006/relationships/image" Target="../media/image3.tiff"/></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21</xdr:col>
      <xdr:colOff>142875</xdr:colOff>
      <xdr:row>38</xdr:row>
      <xdr:rowOff>42269</xdr:rowOff>
    </xdr:to>
    <xdr:pic>
      <xdr:nvPicPr>
        <xdr:cNvPr id="4" name="Picture 3">
          <a:extLst>
            <a:ext uri="{FF2B5EF4-FFF2-40B4-BE49-F238E27FC236}">
              <a16:creationId xmlns:a16="http://schemas.microsoft.com/office/drawing/2014/main" id="{FBFD08BE-BF4D-CFD8-0382-976DB693D6D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
          <a:ext cx="12944475" cy="728126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7048500</xdr:colOff>
      <xdr:row>0</xdr:row>
      <xdr:rowOff>142875</xdr:rowOff>
    </xdr:from>
    <xdr:to>
      <xdr:col>2</xdr:col>
      <xdr:colOff>8829675</xdr:colOff>
      <xdr:row>2</xdr:row>
      <xdr:rowOff>953</xdr:rowOff>
    </xdr:to>
    <xdr:pic>
      <xdr:nvPicPr>
        <xdr:cNvPr id="3" name="Picture 2">
          <a:extLst>
            <a:ext uri="{FF2B5EF4-FFF2-40B4-BE49-F238E27FC236}">
              <a16:creationId xmlns:a16="http://schemas.microsoft.com/office/drawing/2014/main" id="{610D0308-C597-4AFA-BF11-182772EC5DB8}"/>
            </a:ext>
          </a:extLst>
        </xdr:cNvPr>
        <xdr:cNvPicPr>
          <a:picLocks noChangeAspect="1"/>
        </xdr:cNvPicPr>
      </xdr:nvPicPr>
      <xdr:blipFill rotWithShape="1">
        <a:blip xmlns:r="http://schemas.openxmlformats.org/officeDocument/2006/relationships" r:embed="rId1"/>
        <a:srcRect l="6320" t="18399" r="6792" b="21386"/>
        <a:stretch/>
      </xdr:blipFill>
      <xdr:spPr>
        <a:xfrm>
          <a:off x="7296150" y="142875"/>
          <a:ext cx="1781175" cy="43910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2847975</xdr:colOff>
      <xdr:row>0</xdr:row>
      <xdr:rowOff>142875</xdr:rowOff>
    </xdr:from>
    <xdr:to>
      <xdr:col>2</xdr:col>
      <xdr:colOff>4629150</xdr:colOff>
      <xdr:row>2</xdr:row>
      <xdr:rowOff>953</xdr:rowOff>
    </xdr:to>
    <xdr:pic>
      <xdr:nvPicPr>
        <xdr:cNvPr id="2" name="Picture 1">
          <a:extLst>
            <a:ext uri="{FF2B5EF4-FFF2-40B4-BE49-F238E27FC236}">
              <a16:creationId xmlns:a16="http://schemas.microsoft.com/office/drawing/2014/main" id="{9F0D8B73-7929-40E7-B5AD-062EAE6A1E13}"/>
            </a:ext>
          </a:extLst>
        </xdr:cNvPr>
        <xdr:cNvPicPr>
          <a:picLocks noChangeAspect="1"/>
        </xdr:cNvPicPr>
      </xdr:nvPicPr>
      <xdr:blipFill rotWithShape="1">
        <a:blip xmlns:r="http://schemas.openxmlformats.org/officeDocument/2006/relationships" r:embed="rId1"/>
        <a:srcRect l="6320" t="18399" r="6792" b="21386"/>
        <a:stretch/>
      </xdr:blipFill>
      <xdr:spPr>
        <a:xfrm>
          <a:off x="7410450" y="142875"/>
          <a:ext cx="1781175" cy="437198"/>
        </a:xfrm>
        <a:prstGeom prst="rect">
          <a:avLst/>
        </a:prstGeom>
      </xdr:spPr>
    </xdr:pic>
    <xdr:clientData/>
  </xdr:twoCellAnchor>
  <xdr:twoCellAnchor editAs="oneCell">
    <xdr:from>
      <xdr:col>2</xdr:col>
      <xdr:colOff>2847975</xdr:colOff>
      <xdr:row>0</xdr:row>
      <xdr:rowOff>142875</xdr:rowOff>
    </xdr:from>
    <xdr:to>
      <xdr:col>2</xdr:col>
      <xdr:colOff>4629150</xdr:colOff>
      <xdr:row>2</xdr:row>
      <xdr:rowOff>953</xdr:rowOff>
    </xdr:to>
    <xdr:pic>
      <xdr:nvPicPr>
        <xdr:cNvPr id="4" name="Picture 3">
          <a:extLst>
            <a:ext uri="{FF2B5EF4-FFF2-40B4-BE49-F238E27FC236}">
              <a16:creationId xmlns:a16="http://schemas.microsoft.com/office/drawing/2014/main" id="{AC4A3A8E-3F92-4B99-ADE6-E49F33A432E7}"/>
            </a:ext>
          </a:extLst>
        </xdr:cNvPr>
        <xdr:cNvPicPr>
          <a:picLocks noChangeAspect="1"/>
        </xdr:cNvPicPr>
      </xdr:nvPicPr>
      <xdr:blipFill rotWithShape="1">
        <a:blip xmlns:r="http://schemas.openxmlformats.org/officeDocument/2006/relationships" r:embed="rId1"/>
        <a:srcRect l="6320" t="18399" r="6792" b="21386"/>
        <a:stretch/>
      </xdr:blipFill>
      <xdr:spPr>
        <a:xfrm>
          <a:off x="7410450" y="142875"/>
          <a:ext cx="1781175" cy="43719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absolute">
    <xdr:from>
      <xdr:col>8</xdr:col>
      <xdr:colOff>647700</xdr:colOff>
      <xdr:row>1</xdr:row>
      <xdr:rowOff>0</xdr:rowOff>
    </xdr:from>
    <xdr:to>
      <xdr:col>11</xdr:col>
      <xdr:colOff>82550</xdr:colOff>
      <xdr:row>2</xdr:row>
      <xdr:rowOff>11748</xdr:rowOff>
    </xdr:to>
    <xdr:pic>
      <xdr:nvPicPr>
        <xdr:cNvPr id="2" name="Picture 3">
          <a:extLst>
            <a:ext uri="{FF2B5EF4-FFF2-40B4-BE49-F238E27FC236}">
              <a16:creationId xmlns:a16="http://schemas.microsoft.com/office/drawing/2014/main" id="{83B3085B-E5F4-49F1-B88E-B4C88E0BC36C}"/>
            </a:ext>
          </a:extLst>
        </xdr:cNvPr>
        <xdr:cNvPicPr>
          <a:picLocks noChangeAspect="1"/>
        </xdr:cNvPicPr>
      </xdr:nvPicPr>
      <xdr:blipFill rotWithShape="1">
        <a:blip xmlns:r="http://schemas.openxmlformats.org/officeDocument/2006/relationships" r:embed="rId1"/>
        <a:srcRect l="6320" t="18399" r="6792" b="21386"/>
        <a:stretch/>
      </xdr:blipFill>
      <xdr:spPr>
        <a:xfrm>
          <a:off x="10058400" y="152400"/>
          <a:ext cx="1831340" cy="43846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absolute">
    <xdr:from>
      <xdr:col>6</xdr:col>
      <xdr:colOff>0</xdr:colOff>
      <xdr:row>1</xdr:row>
      <xdr:rowOff>0</xdr:rowOff>
    </xdr:from>
    <xdr:to>
      <xdr:col>8</xdr:col>
      <xdr:colOff>219075</xdr:colOff>
      <xdr:row>2</xdr:row>
      <xdr:rowOff>8573</xdr:rowOff>
    </xdr:to>
    <xdr:pic>
      <xdr:nvPicPr>
        <xdr:cNvPr id="3" name="Picture 3">
          <a:extLst>
            <a:ext uri="{FF2B5EF4-FFF2-40B4-BE49-F238E27FC236}">
              <a16:creationId xmlns:a16="http://schemas.microsoft.com/office/drawing/2014/main" id="{988D15B3-83F4-485B-BA69-FF8533EC5EAD}"/>
            </a:ext>
          </a:extLst>
        </xdr:cNvPr>
        <xdr:cNvPicPr>
          <a:picLocks noChangeAspect="1"/>
        </xdr:cNvPicPr>
      </xdr:nvPicPr>
      <xdr:blipFill rotWithShape="1">
        <a:blip xmlns:r="http://schemas.openxmlformats.org/officeDocument/2006/relationships" r:embed="rId1"/>
        <a:srcRect l="6320" t="18399" r="6792" b="21386"/>
        <a:stretch/>
      </xdr:blipFill>
      <xdr:spPr>
        <a:xfrm>
          <a:off x="7635240" y="152400"/>
          <a:ext cx="1831340" cy="43846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absolute">
    <xdr:from>
      <xdr:col>6</xdr:col>
      <xdr:colOff>0</xdr:colOff>
      <xdr:row>1</xdr:row>
      <xdr:rowOff>0</xdr:rowOff>
    </xdr:from>
    <xdr:to>
      <xdr:col>8</xdr:col>
      <xdr:colOff>215900</xdr:colOff>
      <xdr:row>2</xdr:row>
      <xdr:rowOff>11748</xdr:rowOff>
    </xdr:to>
    <xdr:pic>
      <xdr:nvPicPr>
        <xdr:cNvPr id="5" name="Picture 3">
          <a:extLst>
            <a:ext uri="{FF2B5EF4-FFF2-40B4-BE49-F238E27FC236}">
              <a16:creationId xmlns:a16="http://schemas.microsoft.com/office/drawing/2014/main" id="{A154973C-CB60-4B57-AE8D-1E4BD62068F0}"/>
            </a:ext>
          </a:extLst>
        </xdr:cNvPr>
        <xdr:cNvPicPr>
          <a:picLocks noChangeAspect="1"/>
        </xdr:cNvPicPr>
      </xdr:nvPicPr>
      <xdr:blipFill rotWithShape="1">
        <a:blip xmlns:r="http://schemas.openxmlformats.org/officeDocument/2006/relationships" r:embed="rId1"/>
        <a:srcRect l="6320" t="18399" r="6792" b="21386"/>
        <a:stretch/>
      </xdr:blipFill>
      <xdr:spPr>
        <a:xfrm>
          <a:off x="7635240" y="152400"/>
          <a:ext cx="1831340" cy="43846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absolute">
    <xdr:from>
      <xdr:col>6</xdr:col>
      <xdr:colOff>0</xdr:colOff>
      <xdr:row>1</xdr:row>
      <xdr:rowOff>0</xdr:rowOff>
    </xdr:from>
    <xdr:to>
      <xdr:col>8</xdr:col>
      <xdr:colOff>215900</xdr:colOff>
      <xdr:row>2</xdr:row>
      <xdr:rowOff>11748</xdr:rowOff>
    </xdr:to>
    <xdr:pic>
      <xdr:nvPicPr>
        <xdr:cNvPr id="2" name="Picture 3">
          <a:extLst>
            <a:ext uri="{FF2B5EF4-FFF2-40B4-BE49-F238E27FC236}">
              <a16:creationId xmlns:a16="http://schemas.microsoft.com/office/drawing/2014/main" id="{8374AF7F-6E39-4BB1-8806-3DC7F129C11D}"/>
            </a:ext>
          </a:extLst>
        </xdr:cNvPr>
        <xdr:cNvPicPr>
          <a:picLocks noChangeAspect="1"/>
        </xdr:cNvPicPr>
      </xdr:nvPicPr>
      <xdr:blipFill rotWithShape="1">
        <a:blip xmlns:r="http://schemas.openxmlformats.org/officeDocument/2006/relationships" r:embed="rId1"/>
        <a:srcRect l="6320" t="18399" r="6792" b="21386"/>
        <a:stretch/>
      </xdr:blipFill>
      <xdr:spPr>
        <a:xfrm>
          <a:off x="7635240" y="152400"/>
          <a:ext cx="1831340" cy="438468"/>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absolute">
    <xdr:from>
      <xdr:col>6</xdr:col>
      <xdr:colOff>0</xdr:colOff>
      <xdr:row>1</xdr:row>
      <xdr:rowOff>0</xdr:rowOff>
    </xdr:from>
    <xdr:to>
      <xdr:col>8</xdr:col>
      <xdr:colOff>215900</xdr:colOff>
      <xdr:row>2</xdr:row>
      <xdr:rowOff>11748</xdr:rowOff>
    </xdr:to>
    <xdr:pic>
      <xdr:nvPicPr>
        <xdr:cNvPr id="3" name="Picture 3">
          <a:extLst>
            <a:ext uri="{FF2B5EF4-FFF2-40B4-BE49-F238E27FC236}">
              <a16:creationId xmlns:a16="http://schemas.microsoft.com/office/drawing/2014/main" id="{A9181BAB-257B-4B6D-A21C-C9A3DE2D0060}"/>
            </a:ext>
          </a:extLst>
        </xdr:cNvPr>
        <xdr:cNvPicPr>
          <a:picLocks noChangeAspect="1"/>
        </xdr:cNvPicPr>
      </xdr:nvPicPr>
      <xdr:blipFill rotWithShape="1">
        <a:blip xmlns:r="http://schemas.openxmlformats.org/officeDocument/2006/relationships" r:embed="rId1"/>
        <a:srcRect l="6320" t="18399" r="6792" b="21386"/>
        <a:stretch/>
      </xdr:blipFill>
      <xdr:spPr>
        <a:xfrm>
          <a:off x="7635240" y="152400"/>
          <a:ext cx="1831340" cy="438468"/>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absolute">
    <xdr:from>
      <xdr:col>6</xdr:col>
      <xdr:colOff>0</xdr:colOff>
      <xdr:row>1</xdr:row>
      <xdr:rowOff>0</xdr:rowOff>
    </xdr:from>
    <xdr:to>
      <xdr:col>8</xdr:col>
      <xdr:colOff>215900</xdr:colOff>
      <xdr:row>2</xdr:row>
      <xdr:rowOff>11748</xdr:rowOff>
    </xdr:to>
    <xdr:pic>
      <xdr:nvPicPr>
        <xdr:cNvPr id="3" name="Picture 3">
          <a:extLst>
            <a:ext uri="{FF2B5EF4-FFF2-40B4-BE49-F238E27FC236}">
              <a16:creationId xmlns:a16="http://schemas.microsoft.com/office/drawing/2014/main" id="{C0C9937B-B7C5-4E36-8B48-E59892E32F14}"/>
            </a:ext>
          </a:extLst>
        </xdr:cNvPr>
        <xdr:cNvPicPr>
          <a:picLocks noChangeAspect="1"/>
        </xdr:cNvPicPr>
      </xdr:nvPicPr>
      <xdr:blipFill rotWithShape="1">
        <a:blip xmlns:r="http://schemas.openxmlformats.org/officeDocument/2006/relationships" r:embed="rId1"/>
        <a:srcRect l="6320" t="18399" r="6792" b="21386"/>
        <a:stretch/>
      </xdr:blipFill>
      <xdr:spPr>
        <a:xfrm>
          <a:off x="7635240" y="152400"/>
          <a:ext cx="1831340" cy="43846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absolute">
    <xdr:from>
      <xdr:col>6</xdr:col>
      <xdr:colOff>0</xdr:colOff>
      <xdr:row>1</xdr:row>
      <xdr:rowOff>0</xdr:rowOff>
    </xdr:from>
    <xdr:to>
      <xdr:col>7</xdr:col>
      <xdr:colOff>1023620</xdr:colOff>
      <xdr:row>2</xdr:row>
      <xdr:rowOff>11748</xdr:rowOff>
    </xdr:to>
    <xdr:pic>
      <xdr:nvPicPr>
        <xdr:cNvPr id="4" name="Picture 3">
          <a:extLst>
            <a:ext uri="{FF2B5EF4-FFF2-40B4-BE49-F238E27FC236}">
              <a16:creationId xmlns:a16="http://schemas.microsoft.com/office/drawing/2014/main" id="{60A3D971-AE8C-4068-8840-4F39D9AEAA0C}"/>
            </a:ext>
          </a:extLst>
        </xdr:cNvPr>
        <xdr:cNvPicPr>
          <a:picLocks noChangeAspect="1"/>
        </xdr:cNvPicPr>
      </xdr:nvPicPr>
      <xdr:blipFill rotWithShape="1">
        <a:blip xmlns:r="http://schemas.openxmlformats.org/officeDocument/2006/relationships" r:embed="rId1"/>
        <a:srcRect l="6320" t="18399" r="6792" b="21386"/>
        <a:stretch/>
      </xdr:blipFill>
      <xdr:spPr>
        <a:xfrm>
          <a:off x="7635240" y="152400"/>
          <a:ext cx="1831340" cy="438468"/>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3</xdr:col>
      <xdr:colOff>5353050</xdr:colOff>
      <xdr:row>1</xdr:row>
      <xdr:rowOff>85725</xdr:rowOff>
    </xdr:from>
    <xdr:to>
      <xdr:col>3</xdr:col>
      <xdr:colOff>7162800</xdr:colOff>
      <xdr:row>2</xdr:row>
      <xdr:rowOff>68580</xdr:rowOff>
    </xdr:to>
    <xdr:pic>
      <xdr:nvPicPr>
        <xdr:cNvPr id="3" name="Picture 3">
          <a:extLst>
            <a:ext uri="{FF2B5EF4-FFF2-40B4-BE49-F238E27FC236}">
              <a16:creationId xmlns:a16="http://schemas.microsoft.com/office/drawing/2014/main" id="{5BB742C2-8907-42F6-A33F-00E1D68D0336}"/>
            </a:ext>
          </a:extLst>
        </xdr:cNvPr>
        <xdr:cNvPicPr>
          <a:picLocks noChangeAspect="1"/>
        </xdr:cNvPicPr>
      </xdr:nvPicPr>
      <xdr:blipFill rotWithShape="1">
        <a:blip xmlns:r="http://schemas.openxmlformats.org/officeDocument/2006/relationships" r:embed="rId1"/>
        <a:srcRect l="6320" t="18399" r="6792" b="21386"/>
        <a:stretch/>
      </xdr:blipFill>
      <xdr:spPr>
        <a:xfrm>
          <a:off x="13849350" y="238125"/>
          <a:ext cx="1809750" cy="40957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7315200</xdr:colOff>
      <xdr:row>1</xdr:row>
      <xdr:rowOff>0</xdr:rowOff>
    </xdr:from>
    <xdr:to>
      <xdr:col>2</xdr:col>
      <xdr:colOff>1381125</xdr:colOff>
      <xdr:row>2</xdr:row>
      <xdr:rowOff>8573</xdr:rowOff>
    </xdr:to>
    <xdr:pic>
      <xdr:nvPicPr>
        <xdr:cNvPr id="3" name="Picture 3">
          <a:extLst>
            <a:ext uri="{FF2B5EF4-FFF2-40B4-BE49-F238E27FC236}">
              <a16:creationId xmlns:a16="http://schemas.microsoft.com/office/drawing/2014/main" id="{2236CE17-AF7E-4013-969D-C97B47C01B28}"/>
            </a:ext>
          </a:extLst>
        </xdr:cNvPr>
        <xdr:cNvPicPr>
          <a:picLocks noChangeAspect="1"/>
        </xdr:cNvPicPr>
      </xdr:nvPicPr>
      <xdr:blipFill rotWithShape="1">
        <a:blip xmlns:r="http://schemas.openxmlformats.org/officeDocument/2006/relationships" r:embed="rId1"/>
        <a:srcRect l="6320" t="18399" r="6792" b="21386"/>
        <a:stretch/>
      </xdr:blipFill>
      <xdr:spPr>
        <a:xfrm>
          <a:off x="7429500" y="152400"/>
          <a:ext cx="1781175" cy="437198"/>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9391650</xdr:colOff>
      <xdr:row>1</xdr:row>
      <xdr:rowOff>114300</xdr:rowOff>
    </xdr:from>
    <xdr:to>
      <xdr:col>1</xdr:col>
      <xdr:colOff>11172825</xdr:colOff>
      <xdr:row>2</xdr:row>
      <xdr:rowOff>122873</xdr:rowOff>
    </xdr:to>
    <xdr:pic>
      <xdr:nvPicPr>
        <xdr:cNvPr id="2" name="Picture 3">
          <a:extLst>
            <a:ext uri="{FF2B5EF4-FFF2-40B4-BE49-F238E27FC236}">
              <a16:creationId xmlns:a16="http://schemas.microsoft.com/office/drawing/2014/main" id="{F706F5B0-D19D-4E87-B6AF-63D15C7D8743}"/>
            </a:ext>
          </a:extLst>
        </xdr:cNvPr>
        <xdr:cNvPicPr>
          <a:picLocks noChangeAspect="1"/>
        </xdr:cNvPicPr>
      </xdr:nvPicPr>
      <xdr:blipFill rotWithShape="1">
        <a:blip xmlns:r="http://schemas.openxmlformats.org/officeDocument/2006/relationships" r:embed="rId1"/>
        <a:srcRect l="6320" t="18399" r="6792" b="21386"/>
        <a:stretch/>
      </xdr:blipFill>
      <xdr:spPr>
        <a:xfrm>
          <a:off x="9505950" y="266700"/>
          <a:ext cx="1781175" cy="437198"/>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9439275</xdr:colOff>
      <xdr:row>1</xdr:row>
      <xdr:rowOff>28575</xdr:rowOff>
    </xdr:from>
    <xdr:to>
      <xdr:col>2</xdr:col>
      <xdr:colOff>491490</xdr:colOff>
      <xdr:row>2</xdr:row>
      <xdr:rowOff>37148</xdr:rowOff>
    </xdr:to>
    <xdr:pic>
      <xdr:nvPicPr>
        <xdr:cNvPr id="3" name="Picture 3">
          <a:extLst>
            <a:ext uri="{FF2B5EF4-FFF2-40B4-BE49-F238E27FC236}">
              <a16:creationId xmlns:a16="http://schemas.microsoft.com/office/drawing/2014/main" id="{024F6419-8107-4CE2-A7FF-AACF9160EC22}"/>
            </a:ext>
          </a:extLst>
        </xdr:cNvPr>
        <xdr:cNvPicPr>
          <a:picLocks noChangeAspect="1"/>
        </xdr:cNvPicPr>
      </xdr:nvPicPr>
      <xdr:blipFill rotWithShape="1">
        <a:blip xmlns:r="http://schemas.openxmlformats.org/officeDocument/2006/relationships" r:embed="rId1"/>
        <a:srcRect l="6320" t="18399" r="6792" b="21386"/>
        <a:stretch/>
      </xdr:blipFill>
      <xdr:spPr>
        <a:xfrm>
          <a:off x="9553575" y="180975"/>
          <a:ext cx="1781175" cy="437198"/>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9782175</xdr:colOff>
      <xdr:row>1</xdr:row>
      <xdr:rowOff>76200</xdr:rowOff>
    </xdr:from>
    <xdr:to>
      <xdr:col>2</xdr:col>
      <xdr:colOff>377190</xdr:colOff>
      <xdr:row>2</xdr:row>
      <xdr:rowOff>79058</xdr:rowOff>
    </xdr:to>
    <xdr:pic>
      <xdr:nvPicPr>
        <xdr:cNvPr id="6" name="Picture 3">
          <a:extLst>
            <a:ext uri="{FF2B5EF4-FFF2-40B4-BE49-F238E27FC236}">
              <a16:creationId xmlns:a16="http://schemas.microsoft.com/office/drawing/2014/main" id="{8675514D-33E6-462E-9732-F1D63BFF2AAF}"/>
            </a:ext>
          </a:extLst>
        </xdr:cNvPr>
        <xdr:cNvPicPr>
          <a:picLocks noChangeAspect="1"/>
        </xdr:cNvPicPr>
      </xdr:nvPicPr>
      <xdr:blipFill rotWithShape="1">
        <a:blip xmlns:r="http://schemas.openxmlformats.org/officeDocument/2006/relationships" r:embed="rId1"/>
        <a:srcRect l="6320" t="18399" r="6792" b="21386"/>
        <a:stretch/>
      </xdr:blipFill>
      <xdr:spPr>
        <a:xfrm>
          <a:off x="9896475" y="228600"/>
          <a:ext cx="1781175" cy="437198"/>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12</xdr:col>
      <xdr:colOff>552450</xdr:colOff>
      <xdr:row>1</xdr:row>
      <xdr:rowOff>19050</xdr:rowOff>
    </xdr:from>
    <xdr:to>
      <xdr:col>15</xdr:col>
      <xdr:colOff>498475</xdr:colOff>
      <xdr:row>2</xdr:row>
      <xdr:rowOff>35243</xdr:rowOff>
    </xdr:to>
    <xdr:pic>
      <xdr:nvPicPr>
        <xdr:cNvPr id="2" name="Picture 3">
          <a:extLst>
            <a:ext uri="{FF2B5EF4-FFF2-40B4-BE49-F238E27FC236}">
              <a16:creationId xmlns:a16="http://schemas.microsoft.com/office/drawing/2014/main" id="{C7B7CB77-C076-4913-8347-CC6FB4378B39}"/>
            </a:ext>
          </a:extLst>
        </xdr:cNvPr>
        <xdr:cNvPicPr>
          <a:picLocks noChangeAspect="1"/>
        </xdr:cNvPicPr>
      </xdr:nvPicPr>
      <xdr:blipFill rotWithShape="1">
        <a:blip xmlns:r="http://schemas.openxmlformats.org/officeDocument/2006/relationships" r:embed="rId1"/>
        <a:srcRect l="6320" t="18399" r="6792" b="21386"/>
        <a:stretch/>
      </xdr:blipFill>
      <xdr:spPr>
        <a:xfrm>
          <a:off x="7372350" y="171450"/>
          <a:ext cx="1781175" cy="437198"/>
        </a:xfrm>
        <a:prstGeom prst="rect">
          <a:avLst/>
        </a:prstGeom>
      </xdr:spPr>
    </xdr:pic>
    <xdr:clientData/>
  </xdr:twoCellAnchor>
  <xdr:oneCellAnchor>
    <xdr:from>
      <xdr:col>1</xdr:col>
      <xdr:colOff>0</xdr:colOff>
      <xdr:row>3</xdr:row>
      <xdr:rowOff>0</xdr:rowOff>
    </xdr:from>
    <xdr:ext cx="6477000" cy="9153525"/>
    <xdr:pic>
      <xdr:nvPicPr>
        <xdr:cNvPr id="3" name="Image 1" descr="Picture">
          <a:extLst>
            <a:ext uri="{FF2B5EF4-FFF2-40B4-BE49-F238E27FC236}">
              <a16:creationId xmlns:a16="http://schemas.microsoft.com/office/drawing/2014/main" id="{1DB07E1A-B837-4361-BAD3-D3DFDB24498E}"/>
            </a:ext>
          </a:extLst>
        </xdr:cNvPr>
        <xdr:cNvPicPr/>
      </xdr:nvPicPr>
      <xdr:blipFill>
        <a:blip xmlns:r="http://schemas.openxmlformats.org/officeDocument/2006/relationships" r:embed="rId2" cstate="print"/>
        <a:stretch>
          <a:fillRect/>
        </a:stretch>
      </xdr:blipFill>
      <xdr:spPr>
        <a:xfrm>
          <a:off x="114300" y="861060"/>
          <a:ext cx="6477000" cy="9153525"/>
        </a:xfrm>
        <a:prstGeom prst="rect">
          <a:avLst/>
        </a:prstGeom>
      </xdr:spPr>
    </xdr:pic>
    <xdr:clientData/>
  </xdr:oneCellAnchor>
  <xdr:oneCellAnchor>
    <xdr:from>
      <xdr:col>1</xdr:col>
      <xdr:colOff>0</xdr:colOff>
      <xdr:row>51</xdr:row>
      <xdr:rowOff>0</xdr:rowOff>
    </xdr:from>
    <xdr:ext cx="6477000" cy="9153525"/>
    <xdr:pic>
      <xdr:nvPicPr>
        <xdr:cNvPr id="6" name="Image 1" descr="Picture">
          <a:extLst>
            <a:ext uri="{FF2B5EF4-FFF2-40B4-BE49-F238E27FC236}">
              <a16:creationId xmlns:a16="http://schemas.microsoft.com/office/drawing/2014/main" id="{EBEC73E1-38FA-4CFE-8D74-EB582E0BE366}"/>
            </a:ext>
          </a:extLst>
        </xdr:cNvPr>
        <xdr:cNvPicPr/>
      </xdr:nvPicPr>
      <xdr:blipFill>
        <a:blip xmlns:r="http://schemas.openxmlformats.org/officeDocument/2006/relationships" r:embed="rId3" cstate="print"/>
        <a:stretch>
          <a:fillRect/>
        </a:stretch>
      </xdr:blipFill>
      <xdr:spPr>
        <a:xfrm>
          <a:off x="114300" y="9639300"/>
          <a:ext cx="6477000" cy="9153525"/>
        </a:xfrm>
        <a:prstGeom prst="rect">
          <a:avLst/>
        </a:prstGeom>
      </xdr:spPr>
    </xdr:pic>
    <xdr:clientData/>
  </xdr:oneCellAnchor>
  <xdr:oneCellAnchor>
    <xdr:from>
      <xdr:col>1</xdr:col>
      <xdr:colOff>0</xdr:colOff>
      <xdr:row>98</xdr:row>
      <xdr:rowOff>0</xdr:rowOff>
    </xdr:from>
    <xdr:ext cx="6477000" cy="9153525"/>
    <xdr:pic>
      <xdr:nvPicPr>
        <xdr:cNvPr id="7" name="Image 1" descr="Picture">
          <a:extLst>
            <a:ext uri="{FF2B5EF4-FFF2-40B4-BE49-F238E27FC236}">
              <a16:creationId xmlns:a16="http://schemas.microsoft.com/office/drawing/2014/main" id="{51976E4A-9430-4369-A6D6-CC47152FA147}"/>
            </a:ext>
          </a:extLst>
        </xdr:cNvPr>
        <xdr:cNvPicPr/>
      </xdr:nvPicPr>
      <xdr:blipFill>
        <a:blip xmlns:r="http://schemas.openxmlformats.org/officeDocument/2006/relationships" r:embed="rId4" cstate="print"/>
        <a:stretch>
          <a:fillRect/>
        </a:stretch>
      </xdr:blipFill>
      <xdr:spPr>
        <a:xfrm>
          <a:off x="114300" y="18294350"/>
          <a:ext cx="6477000" cy="9153525"/>
        </a:xfrm>
        <a:prstGeom prst="rect">
          <a:avLst/>
        </a:prstGeom>
      </xdr:spPr>
    </xdr:pic>
    <xdr:clientData/>
  </xdr:oneCellAnchor>
  <xdr:oneCellAnchor>
    <xdr:from>
      <xdr:col>1</xdr:col>
      <xdr:colOff>0</xdr:colOff>
      <xdr:row>144</xdr:row>
      <xdr:rowOff>0</xdr:rowOff>
    </xdr:from>
    <xdr:ext cx="6477000" cy="9153525"/>
    <xdr:pic>
      <xdr:nvPicPr>
        <xdr:cNvPr id="8" name="Image 1" descr="Picture">
          <a:extLst>
            <a:ext uri="{FF2B5EF4-FFF2-40B4-BE49-F238E27FC236}">
              <a16:creationId xmlns:a16="http://schemas.microsoft.com/office/drawing/2014/main" id="{60DBD4AA-C4DD-4DB8-BD23-C7644D29EC47}"/>
            </a:ext>
          </a:extLst>
        </xdr:cNvPr>
        <xdr:cNvPicPr/>
      </xdr:nvPicPr>
      <xdr:blipFill>
        <a:blip xmlns:r="http://schemas.openxmlformats.org/officeDocument/2006/relationships" r:embed="rId5" cstate="print"/>
        <a:stretch>
          <a:fillRect/>
        </a:stretch>
      </xdr:blipFill>
      <xdr:spPr>
        <a:xfrm>
          <a:off x="114300" y="26765250"/>
          <a:ext cx="6477000" cy="9153525"/>
        </a:xfrm>
        <a:prstGeom prst="rect">
          <a:avLst/>
        </a:prstGeom>
      </xdr:spPr>
    </xdr:pic>
    <xdr:clientData/>
  </xdr:oneCellAnchor>
  <xdr:oneCellAnchor>
    <xdr:from>
      <xdr:col>1</xdr:col>
      <xdr:colOff>0</xdr:colOff>
      <xdr:row>189</xdr:row>
      <xdr:rowOff>0</xdr:rowOff>
    </xdr:from>
    <xdr:ext cx="6477000" cy="9153525"/>
    <xdr:pic>
      <xdr:nvPicPr>
        <xdr:cNvPr id="9" name="Image 1" descr="Picture">
          <a:extLst>
            <a:ext uri="{FF2B5EF4-FFF2-40B4-BE49-F238E27FC236}">
              <a16:creationId xmlns:a16="http://schemas.microsoft.com/office/drawing/2014/main" id="{0C45C9BC-645B-415C-94E7-F88049B445F9}"/>
            </a:ext>
          </a:extLst>
        </xdr:cNvPr>
        <xdr:cNvPicPr/>
      </xdr:nvPicPr>
      <xdr:blipFill>
        <a:blip xmlns:r="http://schemas.openxmlformats.org/officeDocument/2006/relationships" r:embed="rId6" cstate="print"/>
        <a:stretch>
          <a:fillRect/>
        </a:stretch>
      </xdr:blipFill>
      <xdr:spPr>
        <a:xfrm>
          <a:off x="114300" y="35052000"/>
          <a:ext cx="6477000" cy="9153525"/>
        </a:xfrm>
        <a:prstGeom prst="rect">
          <a:avLst/>
        </a:prstGeom>
      </xdr:spPr>
    </xdr:pic>
    <xdr:clientData/>
  </xdr:oneCellAnchor>
</xdr:wsDr>
</file>

<file path=xl/drawings/drawing17.xml><?xml version="1.0" encoding="utf-8"?>
<xdr:wsDr xmlns:xdr="http://schemas.openxmlformats.org/drawingml/2006/spreadsheetDrawing" xmlns:a="http://schemas.openxmlformats.org/drawingml/2006/main">
  <xdr:twoCellAnchor editAs="oneCell">
    <xdr:from>
      <xdr:col>12</xdr:col>
      <xdr:colOff>552450</xdr:colOff>
      <xdr:row>1</xdr:row>
      <xdr:rowOff>19050</xdr:rowOff>
    </xdr:from>
    <xdr:to>
      <xdr:col>15</xdr:col>
      <xdr:colOff>498475</xdr:colOff>
      <xdr:row>2</xdr:row>
      <xdr:rowOff>35243</xdr:rowOff>
    </xdr:to>
    <xdr:pic>
      <xdr:nvPicPr>
        <xdr:cNvPr id="3" name="Picture 3">
          <a:extLst>
            <a:ext uri="{FF2B5EF4-FFF2-40B4-BE49-F238E27FC236}">
              <a16:creationId xmlns:a16="http://schemas.microsoft.com/office/drawing/2014/main" id="{07A5361E-5412-49BB-B774-BD28CB6867EA}"/>
            </a:ext>
          </a:extLst>
        </xdr:cNvPr>
        <xdr:cNvPicPr>
          <a:picLocks noChangeAspect="1"/>
        </xdr:cNvPicPr>
      </xdr:nvPicPr>
      <xdr:blipFill rotWithShape="1">
        <a:blip xmlns:r="http://schemas.openxmlformats.org/officeDocument/2006/relationships" r:embed="rId1"/>
        <a:srcRect l="6320" t="18399" r="6792" b="21386"/>
        <a:stretch/>
      </xdr:blipFill>
      <xdr:spPr>
        <a:xfrm>
          <a:off x="7372350" y="171450"/>
          <a:ext cx="1781175" cy="437198"/>
        </a:xfrm>
        <a:prstGeom prst="rect">
          <a:avLst/>
        </a:prstGeom>
      </xdr:spPr>
    </xdr:pic>
    <xdr:clientData/>
  </xdr:twoCellAnchor>
  <xdr:oneCellAnchor>
    <xdr:from>
      <xdr:col>1</xdr:col>
      <xdr:colOff>0</xdr:colOff>
      <xdr:row>3</xdr:row>
      <xdr:rowOff>0</xdr:rowOff>
    </xdr:from>
    <xdr:ext cx="6477000" cy="9153525"/>
    <xdr:pic>
      <xdr:nvPicPr>
        <xdr:cNvPr id="10" name="Image 1" descr="Picture">
          <a:extLst>
            <a:ext uri="{FF2B5EF4-FFF2-40B4-BE49-F238E27FC236}">
              <a16:creationId xmlns:a16="http://schemas.microsoft.com/office/drawing/2014/main" id="{56DC4C93-86D8-4F65-B315-6F2EA438A9EE}"/>
            </a:ext>
          </a:extLst>
        </xdr:cNvPr>
        <xdr:cNvPicPr/>
      </xdr:nvPicPr>
      <xdr:blipFill>
        <a:blip xmlns:r="http://schemas.openxmlformats.org/officeDocument/2006/relationships" r:embed="rId2" cstate="print"/>
        <a:stretch>
          <a:fillRect/>
        </a:stretch>
      </xdr:blipFill>
      <xdr:spPr>
        <a:xfrm>
          <a:off x="114300" y="857250"/>
          <a:ext cx="6477000" cy="9153525"/>
        </a:xfrm>
        <a:prstGeom prst="rect">
          <a:avLst/>
        </a:prstGeom>
      </xdr:spPr>
    </xdr:pic>
    <xdr:clientData/>
  </xdr:oneCellAnchor>
  <xdr:oneCellAnchor>
    <xdr:from>
      <xdr:col>1</xdr:col>
      <xdr:colOff>0</xdr:colOff>
      <xdr:row>51</xdr:row>
      <xdr:rowOff>0</xdr:rowOff>
    </xdr:from>
    <xdr:ext cx="6477000" cy="9153525"/>
    <xdr:pic>
      <xdr:nvPicPr>
        <xdr:cNvPr id="12" name="Image 1" descr="Picture">
          <a:extLst>
            <a:ext uri="{FF2B5EF4-FFF2-40B4-BE49-F238E27FC236}">
              <a16:creationId xmlns:a16="http://schemas.microsoft.com/office/drawing/2014/main" id="{E5721B08-D587-425A-B342-C1A09AC11719}"/>
            </a:ext>
          </a:extLst>
        </xdr:cNvPr>
        <xdr:cNvPicPr/>
      </xdr:nvPicPr>
      <xdr:blipFill>
        <a:blip xmlns:r="http://schemas.openxmlformats.org/officeDocument/2006/relationships" r:embed="rId3" cstate="print"/>
        <a:stretch>
          <a:fillRect/>
        </a:stretch>
      </xdr:blipFill>
      <xdr:spPr>
        <a:xfrm>
          <a:off x="114300" y="9639300"/>
          <a:ext cx="6477000" cy="9153525"/>
        </a:xfrm>
        <a:prstGeom prst="rect">
          <a:avLst/>
        </a:prstGeom>
      </xdr:spPr>
    </xdr:pic>
    <xdr:clientData/>
  </xdr:oneCellAnchor>
  <xdr:oneCellAnchor>
    <xdr:from>
      <xdr:col>1</xdr:col>
      <xdr:colOff>0</xdr:colOff>
      <xdr:row>98</xdr:row>
      <xdr:rowOff>0</xdr:rowOff>
    </xdr:from>
    <xdr:ext cx="6477000" cy="9153525"/>
    <xdr:pic>
      <xdr:nvPicPr>
        <xdr:cNvPr id="14" name="Image 1" descr="Picture">
          <a:extLst>
            <a:ext uri="{FF2B5EF4-FFF2-40B4-BE49-F238E27FC236}">
              <a16:creationId xmlns:a16="http://schemas.microsoft.com/office/drawing/2014/main" id="{5414ED68-738B-42CB-B21B-15776F78FBEE}"/>
            </a:ext>
          </a:extLst>
        </xdr:cNvPr>
        <xdr:cNvPicPr/>
      </xdr:nvPicPr>
      <xdr:blipFill>
        <a:blip xmlns:r="http://schemas.openxmlformats.org/officeDocument/2006/relationships" r:embed="rId4" cstate="print"/>
        <a:stretch>
          <a:fillRect/>
        </a:stretch>
      </xdr:blipFill>
      <xdr:spPr>
        <a:xfrm>
          <a:off x="114300" y="18294350"/>
          <a:ext cx="6477000" cy="9153525"/>
        </a:xfrm>
        <a:prstGeom prst="rect">
          <a:avLst/>
        </a:prstGeom>
      </xdr:spPr>
    </xdr:pic>
    <xdr:clientData/>
  </xdr:oneCellAnchor>
  <xdr:oneCellAnchor>
    <xdr:from>
      <xdr:col>1</xdr:col>
      <xdr:colOff>0</xdr:colOff>
      <xdr:row>145</xdr:row>
      <xdr:rowOff>0</xdr:rowOff>
    </xdr:from>
    <xdr:ext cx="6477000" cy="9153525"/>
    <xdr:pic>
      <xdr:nvPicPr>
        <xdr:cNvPr id="15" name="Image 1" descr="Picture">
          <a:extLst>
            <a:ext uri="{FF2B5EF4-FFF2-40B4-BE49-F238E27FC236}">
              <a16:creationId xmlns:a16="http://schemas.microsoft.com/office/drawing/2014/main" id="{6E291CE7-10F2-47DD-B01A-B8C45F88F55A}"/>
            </a:ext>
          </a:extLst>
        </xdr:cNvPr>
        <xdr:cNvPicPr/>
      </xdr:nvPicPr>
      <xdr:blipFill>
        <a:blip xmlns:r="http://schemas.openxmlformats.org/officeDocument/2006/relationships" r:embed="rId5" cstate="print"/>
        <a:stretch>
          <a:fillRect/>
        </a:stretch>
      </xdr:blipFill>
      <xdr:spPr>
        <a:xfrm>
          <a:off x="114300" y="26949400"/>
          <a:ext cx="6477000" cy="9153525"/>
        </a:xfrm>
        <a:prstGeom prst="rect">
          <a:avLst/>
        </a:prstGeom>
      </xdr:spPr>
    </xdr:pic>
    <xdr:clientData/>
  </xdr:oneCellAnchor>
  <xdr:oneCellAnchor>
    <xdr:from>
      <xdr:col>1</xdr:col>
      <xdr:colOff>0</xdr:colOff>
      <xdr:row>192</xdr:row>
      <xdr:rowOff>0</xdr:rowOff>
    </xdr:from>
    <xdr:ext cx="6477000" cy="9153525"/>
    <xdr:pic>
      <xdr:nvPicPr>
        <xdr:cNvPr id="16" name="Image 1" descr="Picture">
          <a:extLst>
            <a:ext uri="{FF2B5EF4-FFF2-40B4-BE49-F238E27FC236}">
              <a16:creationId xmlns:a16="http://schemas.microsoft.com/office/drawing/2014/main" id="{D851FCDC-0BFC-4140-A7F0-B02BFBD5E575}"/>
            </a:ext>
          </a:extLst>
        </xdr:cNvPr>
        <xdr:cNvPicPr/>
      </xdr:nvPicPr>
      <xdr:blipFill>
        <a:blip xmlns:r="http://schemas.openxmlformats.org/officeDocument/2006/relationships" r:embed="rId6" cstate="print"/>
        <a:stretch>
          <a:fillRect/>
        </a:stretch>
      </xdr:blipFill>
      <xdr:spPr>
        <a:xfrm>
          <a:off x="114300" y="35604450"/>
          <a:ext cx="6477000" cy="9153525"/>
        </a:xfrm>
        <a:prstGeom prst="rect">
          <a:avLst/>
        </a:prstGeom>
      </xdr:spPr>
    </xdr:pic>
    <xdr:clientData/>
  </xdr:oneCellAnchor>
  <xdr:oneCellAnchor>
    <xdr:from>
      <xdr:col>1</xdr:col>
      <xdr:colOff>0</xdr:colOff>
      <xdr:row>239</xdr:row>
      <xdr:rowOff>0</xdr:rowOff>
    </xdr:from>
    <xdr:ext cx="6477000" cy="9153525"/>
    <xdr:pic>
      <xdr:nvPicPr>
        <xdr:cNvPr id="17" name="Image 1" descr="Picture">
          <a:extLst>
            <a:ext uri="{FF2B5EF4-FFF2-40B4-BE49-F238E27FC236}">
              <a16:creationId xmlns:a16="http://schemas.microsoft.com/office/drawing/2014/main" id="{EF40C9B0-CBAF-4C5A-A63B-AFE6F9B236C4}"/>
            </a:ext>
          </a:extLst>
        </xdr:cNvPr>
        <xdr:cNvPicPr/>
      </xdr:nvPicPr>
      <xdr:blipFill>
        <a:blip xmlns:r="http://schemas.openxmlformats.org/officeDocument/2006/relationships" r:embed="rId7" cstate="print"/>
        <a:stretch>
          <a:fillRect/>
        </a:stretch>
      </xdr:blipFill>
      <xdr:spPr>
        <a:xfrm>
          <a:off x="114300" y="44259500"/>
          <a:ext cx="6477000" cy="9153525"/>
        </a:xfrm>
        <a:prstGeom prst="rect">
          <a:avLst/>
        </a:prstGeom>
      </xdr:spPr>
    </xdr:pic>
    <xdr:clientData/>
  </xdr:oneCellAnchor>
  <xdr:oneCellAnchor>
    <xdr:from>
      <xdr:col>1</xdr:col>
      <xdr:colOff>0</xdr:colOff>
      <xdr:row>286</xdr:row>
      <xdr:rowOff>0</xdr:rowOff>
    </xdr:from>
    <xdr:ext cx="6477000" cy="9153525"/>
    <xdr:pic>
      <xdr:nvPicPr>
        <xdr:cNvPr id="18" name="Image 1" descr="Picture">
          <a:extLst>
            <a:ext uri="{FF2B5EF4-FFF2-40B4-BE49-F238E27FC236}">
              <a16:creationId xmlns:a16="http://schemas.microsoft.com/office/drawing/2014/main" id="{8CD1E3CA-2A0F-4A2C-94D4-C26D983B4E9A}"/>
            </a:ext>
          </a:extLst>
        </xdr:cNvPr>
        <xdr:cNvPicPr/>
      </xdr:nvPicPr>
      <xdr:blipFill>
        <a:blip xmlns:r="http://schemas.openxmlformats.org/officeDocument/2006/relationships" r:embed="rId8" cstate="print"/>
        <a:stretch>
          <a:fillRect/>
        </a:stretch>
      </xdr:blipFill>
      <xdr:spPr>
        <a:xfrm>
          <a:off x="114300" y="52914550"/>
          <a:ext cx="6477000" cy="9153525"/>
        </a:xfrm>
        <a:prstGeom prst="rect">
          <a:avLst/>
        </a:prstGeom>
      </xdr:spPr>
    </xdr:pic>
    <xdr:clientData/>
  </xdr:oneCellAnchor>
  <xdr:oneCellAnchor>
    <xdr:from>
      <xdr:col>1</xdr:col>
      <xdr:colOff>0</xdr:colOff>
      <xdr:row>333</xdr:row>
      <xdr:rowOff>0</xdr:rowOff>
    </xdr:from>
    <xdr:ext cx="6477000" cy="9153525"/>
    <xdr:pic>
      <xdr:nvPicPr>
        <xdr:cNvPr id="19" name="Image 1" descr="Picture">
          <a:extLst>
            <a:ext uri="{FF2B5EF4-FFF2-40B4-BE49-F238E27FC236}">
              <a16:creationId xmlns:a16="http://schemas.microsoft.com/office/drawing/2014/main" id="{5FB5CA64-4CC5-4E7E-8FA9-E4F5C9A9663C}"/>
            </a:ext>
          </a:extLst>
        </xdr:cNvPr>
        <xdr:cNvPicPr/>
      </xdr:nvPicPr>
      <xdr:blipFill>
        <a:blip xmlns:r="http://schemas.openxmlformats.org/officeDocument/2006/relationships" r:embed="rId9" cstate="print"/>
        <a:stretch>
          <a:fillRect/>
        </a:stretch>
      </xdr:blipFill>
      <xdr:spPr>
        <a:xfrm>
          <a:off x="114300" y="61569600"/>
          <a:ext cx="6477000" cy="9153525"/>
        </a:xfrm>
        <a:prstGeom prst="rect">
          <a:avLst/>
        </a:prstGeom>
      </xdr:spPr>
    </xdr:pic>
    <xdr:clientData/>
  </xdr:oneCellAnchor>
</xdr:wsDr>
</file>

<file path=xl/drawings/drawing18.xml><?xml version="1.0" encoding="utf-8"?>
<xdr:wsDr xmlns:xdr="http://schemas.openxmlformats.org/drawingml/2006/spreadsheetDrawing" xmlns:a="http://schemas.openxmlformats.org/drawingml/2006/main">
  <xdr:twoCellAnchor editAs="oneCell">
    <xdr:from>
      <xdr:col>12</xdr:col>
      <xdr:colOff>552450</xdr:colOff>
      <xdr:row>1</xdr:row>
      <xdr:rowOff>19050</xdr:rowOff>
    </xdr:from>
    <xdr:to>
      <xdr:col>15</xdr:col>
      <xdr:colOff>498475</xdr:colOff>
      <xdr:row>2</xdr:row>
      <xdr:rowOff>35243</xdr:rowOff>
    </xdr:to>
    <xdr:pic>
      <xdr:nvPicPr>
        <xdr:cNvPr id="2" name="Picture 3">
          <a:extLst>
            <a:ext uri="{FF2B5EF4-FFF2-40B4-BE49-F238E27FC236}">
              <a16:creationId xmlns:a16="http://schemas.microsoft.com/office/drawing/2014/main" id="{E880C3FC-E525-4C25-8F91-F2FCB9AD40DD}"/>
            </a:ext>
          </a:extLst>
        </xdr:cNvPr>
        <xdr:cNvPicPr>
          <a:picLocks noChangeAspect="1"/>
        </xdr:cNvPicPr>
      </xdr:nvPicPr>
      <xdr:blipFill rotWithShape="1">
        <a:blip xmlns:r="http://schemas.openxmlformats.org/officeDocument/2006/relationships" r:embed="rId1"/>
        <a:srcRect l="6320" t="18399" r="6792" b="21386"/>
        <a:stretch/>
      </xdr:blipFill>
      <xdr:spPr>
        <a:xfrm>
          <a:off x="7372350" y="171450"/>
          <a:ext cx="1781175" cy="437198"/>
        </a:xfrm>
        <a:prstGeom prst="rect">
          <a:avLst/>
        </a:prstGeom>
      </xdr:spPr>
    </xdr:pic>
    <xdr:clientData/>
  </xdr:twoCellAnchor>
  <xdr:oneCellAnchor>
    <xdr:from>
      <xdr:col>1</xdr:col>
      <xdr:colOff>0</xdr:colOff>
      <xdr:row>3</xdr:row>
      <xdr:rowOff>0</xdr:rowOff>
    </xdr:from>
    <xdr:ext cx="6477000" cy="9153525"/>
    <xdr:pic>
      <xdr:nvPicPr>
        <xdr:cNvPr id="4" name="Image 1" descr="Picture">
          <a:extLst>
            <a:ext uri="{FF2B5EF4-FFF2-40B4-BE49-F238E27FC236}">
              <a16:creationId xmlns:a16="http://schemas.microsoft.com/office/drawing/2014/main" id="{AE562725-49AD-44B5-96EC-C855A79C6F32}"/>
            </a:ext>
          </a:extLst>
        </xdr:cNvPr>
        <xdr:cNvPicPr/>
      </xdr:nvPicPr>
      <xdr:blipFill>
        <a:blip xmlns:r="http://schemas.openxmlformats.org/officeDocument/2006/relationships" r:embed="rId2" cstate="print"/>
        <a:stretch>
          <a:fillRect/>
        </a:stretch>
      </xdr:blipFill>
      <xdr:spPr>
        <a:xfrm>
          <a:off x="114300" y="857250"/>
          <a:ext cx="6477000" cy="9153525"/>
        </a:xfrm>
        <a:prstGeom prst="rect">
          <a:avLst/>
        </a:prstGeom>
      </xdr:spPr>
    </xdr:pic>
    <xdr:clientData/>
  </xdr:oneCellAnchor>
  <xdr:oneCellAnchor>
    <xdr:from>
      <xdr:col>1</xdr:col>
      <xdr:colOff>0</xdr:colOff>
      <xdr:row>52</xdr:row>
      <xdr:rowOff>0</xdr:rowOff>
    </xdr:from>
    <xdr:ext cx="6477000" cy="9153525"/>
    <xdr:pic>
      <xdr:nvPicPr>
        <xdr:cNvPr id="5" name="Image 1" descr="Picture">
          <a:extLst>
            <a:ext uri="{FF2B5EF4-FFF2-40B4-BE49-F238E27FC236}">
              <a16:creationId xmlns:a16="http://schemas.microsoft.com/office/drawing/2014/main" id="{F0C1BE0E-DB75-41BC-A7A7-29ABC8988DFE}"/>
            </a:ext>
          </a:extLst>
        </xdr:cNvPr>
        <xdr:cNvPicPr/>
      </xdr:nvPicPr>
      <xdr:blipFill>
        <a:blip xmlns:r="http://schemas.openxmlformats.org/officeDocument/2006/relationships" r:embed="rId3" cstate="print"/>
        <a:stretch>
          <a:fillRect/>
        </a:stretch>
      </xdr:blipFill>
      <xdr:spPr>
        <a:xfrm>
          <a:off x="114300" y="9823450"/>
          <a:ext cx="6477000" cy="9153525"/>
        </a:xfrm>
        <a:prstGeom prst="rect">
          <a:avLst/>
        </a:prstGeom>
      </xdr:spPr>
    </xdr:pic>
    <xdr:clientData/>
  </xdr:oneCellAnchor>
  <xdr:oneCellAnchor>
    <xdr:from>
      <xdr:col>1</xdr:col>
      <xdr:colOff>0</xdr:colOff>
      <xdr:row>99</xdr:row>
      <xdr:rowOff>0</xdr:rowOff>
    </xdr:from>
    <xdr:ext cx="6477000" cy="9153525"/>
    <xdr:pic>
      <xdr:nvPicPr>
        <xdr:cNvPr id="6" name="Image 1" descr="Picture">
          <a:extLst>
            <a:ext uri="{FF2B5EF4-FFF2-40B4-BE49-F238E27FC236}">
              <a16:creationId xmlns:a16="http://schemas.microsoft.com/office/drawing/2014/main" id="{8D05F2E6-D97D-42B8-9A2F-5200D1F6405C}"/>
            </a:ext>
          </a:extLst>
        </xdr:cNvPr>
        <xdr:cNvPicPr/>
      </xdr:nvPicPr>
      <xdr:blipFill>
        <a:blip xmlns:r="http://schemas.openxmlformats.org/officeDocument/2006/relationships" r:embed="rId4" cstate="print"/>
        <a:stretch>
          <a:fillRect/>
        </a:stretch>
      </xdr:blipFill>
      <xdr:spPr>
        <a:xfrm>
          <a:off x="114300" y="18478500"/>
          <a:ext cx="6477000" cy="9153525"/>
        </a:xfrm>
        <a:prstGeom prst="rect">
          <a:avLst/>
        </a:prstGeom>
      </xdr:spPr>
    </xdr:pic>
    <xdr:clientData/>
  </xdr:oneCellAnchor>
  <xdr:oneCellAnchor>
    <xdr:from>
      <xdr:col>1</xdr:col>
      <xdr:colOff>0</xdr:colOff>
      <xdr:row>145</xdr:row>
      <xdr:rowOff>0</xdr:rowOff>
    </xdr:from>
    <xdr:ext cx="6477000" cy="9153525"/>
    <xdr:pic>
      <xdr:nvPicPr>
        <xdr:cNvPr id="7" name="Image 1" descr="Picture">
          <a:extLst>
            <a:ext uri="{FF2B5EF4-FFF2-40B4-BE49-F238E27FC236}">
              <a16:creationId xmlns:a16="http://schemas.microsoft.com/office/drawing/2014/main" id="{BAAF21D3-64B6-46AA-9D43-AF626E1BF9F0}"/>
            </a:ext>
          </a:extLst>
        </xdr:cNvPr>
        <xdr:cNvPicPr/>
      </xdr:nvPicPr>
      <xdr:blipFill>
        <a:blip xmlns:r="http://schemas.openxmlformats.org/officeDocument/2006/relationships" r:embed="rId5" cstate="print"/>
        <a:stretch>
          <a:fillRect/>
        </a:stretch>
      </xdr:blipFill>
      <xdr:spPr>
        <a:xfrm>
          <a:off x="114300" y="26949400"/>
          <a:ext cx="6477000" cy="9153525"/>
        </a:xfrm>
        <a:prstGeom prst="rect">
          <a:avLst/>
        </a:prstGeom>
      </xdr:spPr>
    </xdr:pic>
    <xdr:clientData/>
  </xdr:oneCellAnchor>
  <xdr:oneCellAnchor>
    <xdr:from>
      <xdr:col>1</xdr:col>
      <xdr:colOff>0</xdr:colOff>
      <xdr:row>190</xdr:row>
      <xdr:rowOff>0</xdr:rowOff>
    </xdr:from>
    <xdr:ext cx="6477000" cy="9153525"/>
    <xdr:pic>
      <xdr:nvPicPr>
        <xdr:cNvPr id="8" name="Image 1" descr="Picture">
          <a:extLst>
            <a:ext uri="{FF2B5EF4-FFF2-40B4-BE49-F238E27FC236}">
              <a16:creationId xmlns:a16="http://schemas.microsoft.com/office/drawing/2014/main" id="{647DCD35-9438-4EB8-AFB8-16570C9B0E6C}"/>
            </a:ext>
          </a:extLst>
        </xdr:cNvPr>
        <xdr:cNvPicPr/>
      </xdr:nvPicPr>
      <xdr:blipFill>
        <a:blip xmlns:r="http://schemas.openxmlformats.org/officeDocument/2006/relationships" r:embed="rId6" cstate="print"/>
        <a:stretch>
          <a:fillRect/>
        </a:stretch>
      </xdr:blipFill>
      <xdr:spPr>
        <a:xfrm>
          <a:off x="114300" y="35236150"/>
          <a:ext cx="6477000" cy="9153525"/>
        </a:xfrm>
        <a:prstGeom prst="rect">
          <a:avLst/>
        </a:prstGeom>
      </xdr:spPr>
    </xdr:pic>
    <xdr:clientData/>
  </xdr:oneCellAnchor>
</xdr:wsDr>
</file>

<file path=xl/theme/theme1.xml><?xml version="1.0" encoding="utf-8"?>
<a:theme xmlns:a="http://schemas.openxmlformats.org/drawingml/2006/main" name="Perseus theme">
  <a:themeElements>
    <a:clrScheme name="Perseus">
      <a:dk1>
        <a:sysClr val="windowText" lastClr="000000"/>
      </a:dk1>
      <a:lt1>
        <a:sysClr val="window" lastClr="FFFFFF"/>
      </a:lt1>
      <a:dk2>
        <a:srgbClr val="231F20"/>
      </a:dk2>
      <a:lt2>
        <a:srgbClr val="E7E6E6"/>
      </a:lt2>
      <a:accent1>
        <a:srgbClr val="8A1F03"/>
      </a:accent1>
      <a:accent2>
        <a:srgbClr val="E7A614"/>
      </a:accent2>
      <a:accent3>
        <a:srgbClr val="1E3742"/>
      </a:accent3>
      <a:accent4>
        <a:srgbClr val="0C202A"/>
      </a:accent4>
      <a:accent5>
        <a:srgbClr val="4D4D4F"/>
      </a:accent5>
      <a:accent6>
        <a:srgbClr val="AEB5BA"/>
      </a:accent6>
      <a:hlink>
        <a:srgbClr val="0563C1"/>
      </a:hlink>
      <a:folHlink>
        <a:srgbClr val="954F72"/>
      </a:folHlink>
    </a:clrScheme>
    <a:fontScheme name="Calibri">
      <a:majorFont>
        <a:latin typeface="Calibri" panose="020F0502020204030204"/>
        <a:ea typeface=""/>
        <a:cs typeface=""/>
        <a:font script="Jpan" typeface="メイリオ"/>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ahoma"/>
        <a:font script="Uigh" typeface="Microsoft Uighur"/>
        <a:font script="Geor" typeface="Sylfaen"/>
      </a:majorFont>
      <a:minorFont>
        <a:latin typeface="Calibri" panose="020F0502020204030204"/>
        <a:ea typeface=""/>
        <a:cs typeface=""/>
        <a:font script="Jpan" typeface="メイリオ"/>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ahoma"/>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printerSettings" Target="../printerSettings/printerSettings11.bin"/><Relationship Id="rId2" Type="http://schemas.openxmlformats.org/officeDocument/2006/relationships/hyperlink" Target="mailto:sustainability@agig.com.au" TargetMode="External"/><Relationship Id="rId1" Type="http://schemas.openxmlformats.org/officeDocument/2006/relationships/hyperlink" Target="https://www.agig.com.au/stakeholder-engagement" TargetMode="External"/><Relationship Id="rId4"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EE9581-5B09-4D89-842A-78D988DF0066}">
  <sheetPr>
    <tabColor rgb="FF003C71"/>
    <pageSetUpPr fitToPage="1"/>
  </sheetPr>
  <dimension ref="A1"/>
  <sheetViews>
    <sheetView showGridLines="0" workbookViewId="0"/>
  </sheetViews>
  <sheetFormatPr defaultRowHeight="14.45"/>
  <sheetData/>
  <sheetProtection algorithmName="SHA-512" hashValue="zpMpe1t1/G0x/Kxccoc32dxBPDJ02z5ATdpG2E2kwGAD39ED+OiDwrym6Kh1ngrnyxTNrgyp1nORiu3UIjKIUw==" saltValue="1Vn4JzUK2T1vuwDlAE2hCw==" spinCount="100000" sheet="1" objects="1" scenarios="1"/>
  <pageMargins left="0.7" right="0.7" top="0.75" bottom="0.75" header="0.3" footer="0.3"/>
  <pageSetup paperSize="9"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ABC5B4-76C8-4C7D-8321-94527C8988B2}">
  <sheetPr>
    <tabColor rgb="FF00A3E0"/>
    <pageSetUpPr autoPageBreaks="0" fitToPage="1"/>
  </sheetPr>
  <dimension ref="A1:F47"/>
  <sheetViews>
    <sheetView showGridLines="0" zoomScaleNormal="100" workbookViewId="0">
      <pane xSplit="1" ySplit="3" topLeftCell="B21" activePane="bottomRight" state="frozen"/>
      <selection pane="bottomRight" activeCell="B4" sqref="B4"/>
      <selection pane="bottomLeft" activeCell="A4" sqref="A4"/>
      <selection pane="topRight" activeCell="B1" sqref="B1"/>
    </sheetView>
  </sheetViews>
  <sheetFormatPr defaultColWidth="13.5703125" defaultRowHeight="15" customHeight="1"/>
  <cols>
    <col min="1" max="1" width="1.7109375" style="1" customWidth="1"/>
    <col min="2" max="2" width="2" style="1" customWidth="1"/>
    <col min="3" max="3" width="134" style="1" customWidth="1"/>
    <col min="4" max="16384" width="13.5703125" style="1"/>
  </cols>
  <sheetData>
    <row r="1" spans="1:3" ht="12" customHeight="1"/>
    <row r="2" spans="1:3" s="9" customFormat="1" ht="33.75" customHeight="1">
      <c r="B2" s="40" t="s">
        <v>0</v>
      </c>
    </row>
    <row r="3" spans="1:3" s="9" customFormat="1" ht="22.5" customHeight="1">
      <c r="B3" s="369" t="s">
        <v>1</v>
      </c>
    </row>
    <row r="4" spans="1:3" ht="10.15" customHeight="1"/>
    <row r="5" spans="1:3" ht="20.100000000000001" customHeight="1">
      <c r="B5" s="10" t="s">
        <v>2</v>
      </c>
    </row>
    <row r="6" spans="1:3" ht="15" customHeight="1">
      <c r="B6" s="1" t="s">
        <v>3</v>
      </c>
    </row>
    <row r="7" spans="1:3" ht="38.25" customHeight="1">
      <c r="B7" s="11" t="s">
        <v>4</v>
      </c>
      <c r="C7" s="11" t="s">
        <v>5</v>
      </c>
    </row>
    <row r="8" spans="1:3" ht="15" customHeight="1">
      <c r="B8" s="11" t="s">
        <v>4</v>
      </c>
      <c r="C8" s="12" t="s">
        <v>6</v>
      </c>
    </row>
    <row r="9" spans="1:3" ht="38.25" customHeight="1">
      <c r="A9" s="5"/>
      <c r="B9" s="11" t="s">
        <v>4</v>
      </c>
      <c r="C9" s="415" t="s">
        <v>7</v>
      </c>
    </row>
    <row r="10" spans="1:3" ht="22.5" customHeight="1">
      <c r="A10" s="5"/>
      <c r="B10" s="11" t="s">
        <v>4</v>
      </c>
      <c r="C10" s="415" t="s">
        <v>8</v>
      </c>
    </row>
    <row r="11" spans="1:3" ht="10.15" customHeight="1">
      <c r="A11" s="5"/>
    </row>
    <row r="12" spans="1:3" ht="20.100000000000001" customHeight="1">
      <c r="A12" s="4"/>
      <c r="B12" s="10" t="s">
        <v>9</v>
      </c>
    </row>
    <row r="13" spans="1:3" ht="14.1" customHeight="1">
      <c r="A13" s="4"/>
      <c r="B13" s="435" t="s">
        <v>10</v>
      </c>
      <c r="C13" s="435"/>
    </row>
    <row r="14" spans="1:3" ht="7.15" customHeight="1">
      <c r="A14" s="4"/>
      <c r="B14" s="13"/>
      <c r="C14" s="13"/>
    </row>
    <row r="15" spans="1:3" ht="14.1" customHeight="1">
      <c r="A15" s="4"/>
      <c r="B15" s="435" t="s">
        <v>11</v>
      </c>
      <c r="C15" s="435"/>
    </row>
    <row r="16" spans="1:3" ht="15" customHeight="1">
      <c r="A16" s="5"/>
      <c r="B16" s="11" t="s">
        <v>4</v>
      </c>
      <c r="C16" s="12" t="s">
        <v>12</v>
      </c>
    </row>
    <row r="17" spans="1:3" ht="15" customHeight="1">
      <c r="A17" s="4"/>
      <c r="B17" s="11" t="s">
        <v>4</v>
      </c>
      <c r="C17" s="12" t="s">
        <v>13</v>
      </c>
    </row>
    <row r="18" spans="1:3" ht="15" customHeight="1">
      <c r="A18" s="6"/>
      <c r="B18" s="11" t="s">
        <v>4</v>
      </c>
      <c r="C18" s="12" t="s">
        <v>14</v>
      </c>
    </row>
    <row r="19" spans="1:3" ht="15" customHeight="1">
      <c r="B19" s="11" t="s">
        <v>4</v>
      </c>
      <c r="C19" s="12" t="s">
        <v>15</v>
      </c>
    </row>
    <row r="20" spans="1:3" ht="7.15" customHeight="1">
      <c r="B20" s="11"/>
      <c r="C20" s="12"/>
    </row>
    <row r="21" spans="1:3" ht="15" customHeight="1">
      <c r="B21" s="12" t="s">
        <v>16</v>
      </c>
      <c r="C21" s="12"/>
    </row>
    <row r="22" spans="1:3" ht="15" customHeight="1">
      <c r="B22" s="11" t="s">
        <v>4</v>
      </c>
      <c r="C22" s="12" t="s">
        <v>17</v>
      </c>
    </row>
    <row r="23" spans="1:3" ht="15" customHeight="1">
      <c r="A23" s="6"/>
      <c r="B23" s="11" t="s">
        <v>4</v>
      </c>
      <c r="C23" s="1" t="s">
        <v>18</v>
      </c>
    </row>
    <row r="24" spans="1:3" ht="7.15" customHeight="1">
      <c r="A24" s="6"/>
      <c r="B24" s="11"/>
    </row>
    <row r="25" spans="1:3" ht="27" customHeight="1">
      <c r="A25" s="6"/>
      <c r="B25" s="435" t="s">
        <v>19</v>
      </c>
      <c r="C25" s="435"/>
    </row>
    <row r="26" spans="1:3" ht="7.15" customHeight="1">
      <c r="A26" s="6"/>
      <c r="B26" s="12"/>
    </row>
    <row r="27" spans="1:3" ht="39" customHeight="1">
      <c r="A27" s="6"/>
      <c r="B27" s="435" t="s">
        <v>20</v>
      </c>
      <c r="C27" s="435"/>
    </row>
    <row r="28" spans="1:3" ht="10.15" customHeight="1">
      <c r="A28" s="6"/>
    </row>
    <row r="29" spans="1:3" ht="20.100000000000001" customHeight="1">
      <c r="A29" s="4"/>
      <c r="B29" s="10" t="s">
        <v>21</v>
      </c>
    </row>
    <row r="30" spans="1:3" ht="25.5" customHeight="1">
      <c r="A30" s="6"/>
      <c r="B30" s="435" t="s">
        <v>22</v>
      </c>
      <c r="C30" s="435"/>
    </row>
    <row r="31" spans="1:3" ht="7.15" customHeight="1">
      <c r="A31" s="6"/>
      <c r="B31" s="13"/>
      <c r="C31" s="13"/>
    </row>
    <row r="32" spans="1:3" ht="24.75" customHeight="1">
      <c r="A32" s="6"/>
      <c r="B32" s="436" t="s">
        <v>23</v>
      </c>
      <c r="C32" s="436"/>
    </row>
    <row r="33" spans="1:6" ht="10.15" customHeight="1">
      <c r="A33" s="7"/>
    </row>
    <row r="34" spans="1:6" ht="20.100000000000001" customHeight="1">
      <c r="A34" s="4"/>
      <c r="B34" s="10" t="s">
        <v>24</v>
      </c>
    </row>
    <row r="35" spans="1:6" ht="14.1" customHeight="1">
      <c r="A35" s="6"/>
      <c r="B35" s="435" t="s">
        <v>25</v>
      </c>
      <c r="C35" s="435"/>
    </row>
    <row r="36" spans="1:6" ht="14.1" customHeight="1">
      <c r="A36" s="6"/>
      <c r="B36" s="435" t="s">
        <v>26</v>
      </c>
      <c r="C36" s="435"/>
    </row>
    <row r="37" spans="1:6" s="3" customFormat="1" ht="10.15" customHeight="1">
      <c r="A37" s="2"/>
      <c r="B37" s="14"/>
      <c r="C37" s="14"/>
      <c r="D37" s="1"/>
      <c r="E37" s="1"/>
      <c r="F37" s="1"/>
    </row>
    <row r="38" spans="1:6" ht="20.100000000000001" customHeight="1">
      <c r="B38" s="10" t="s">
        <v>27</v>
      </c>
    </row>
    <row r="39" spans="1:6" ht="15" customHeight="1">
      <c r="A39" s="8"/>
      <c r="B39" s="11" t="s">
        <v>4</v>
      </c>
      <c r="C39" s="1" t="s">
        <v>28</v>
      </c>
    </row>
    <row r="40" spans="1:6" ht="15" customHeight="1">
      <c r="B40" s="11" t="s">
        <v>4</v>
      </c>
      <c r="C40" s="1" t="s">
        <v>29</v>
      </c>
    </row>
    <row r="41" spans="1:6" ht="15" customHeight="1">
      <c r="B41" s="11" t="s">
        <v>4</v>
      </c>
      <c r="C41" s="1" t="s">
        <v>30</v>
      </c>
    </row>
    <row r="42" spans="1:6" ht="15" customHeight="1">
      <c r="B42" s="11" t="s">
        <v>4</v>
      </c>
      <c r="C42" s="11" t="s">
        <v>31</v>
      </c>
      <c r="D42" s="11"/>
    </row>
    <row r="43" spans="1:6" ht="10.15" customHeight="1"/>
    <row r="44" spans="1:6" ht="20.100000000000001" customHeight="1">
      <c r="B44" s="10" t="s">
        <v>32</v>
      </c>
    </row>
    <row r="45" spans="1:6" ht="15" customHeight="1">
      <c r="B45" s="434" t="s">
        <v>33</v>
      </c>
      <c r="C45" s="434"/>
    </row>
    <row r="46" spans="1:6" ht="7.15" customHeight="1"/>
    <row r="47" spans="1:6" ht="15" customHeight="1">
      <c r="B47" s="434" t="s">
        <v>34</v>
      </c>
      <c r="C47" s="434"/>
    </row>
  </sheetData>
  <sheetProtection algorithmName="SHA-512" hashValue="3TA3pmqYNvdybl8kq62S8OZ7SC6+cVEvgd6HAYPJ5fjMvoW4/PO6owzlD0BINUKd0Zk9WcTpsS1LFN915R2GVg==" saltValue="53CyZ5ZicVdCyCzNFS0tuw==" spinCount="100000" sheet="1" objects="1" scenarios="1"/>
  <mergeCells count="10">
    <mergeCell ref="B47:C47"/>
    <mergeCell ref="B45:C45"/>
    <mergeCell ref="B30:C30"/>
    <mergeCell ref="B35:C35"/>
    <mergeCell ref="B13:C13"/>
    <mergeCell ref="B15:C15"/>
    <mergeCell ref="B32:C32"/>
    <mergeCell ref="B36:C36"/>
    <mergeCell ref="B25:C25"/>
    <mergeCell ref="B27:C27"/>
  </mergeCells>
  <pageMargins left="0.7" right="0.7" top="0.75" bottom="0.75" header="0.3" footer="0.3"/>
  <pageSetup paperSize="9" scale="64" orientation="landscape"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9C0004-9E7E-4E71-B07A-E697BB92E627}">
  <sheetPr>
    <tabColor rgb="FF00A3E0"/>
    <pageSetUpPr autoPageBreaks="0"/>
  </sheetPr>
  <dimension ref="B1:B18"/>
  <sheetViews>
    <sheetView showGridLines="0" zoomScaleNormal="100" workbookViewId="0"/>
  </sheetViews>
  <sheetFormatPr defaultColWidth="13.5703125" defaultRowHeight="15" customHeight="1"/>
  <cols>
    <col min="1" max="1" width="1.7109375" style="1" customWidth="1"/>
    <col min="2" max="2" width="66.7109375" style="1" customWidth="1"/>
    <col min="3" max="3" width="69.5703125" style="1" customWidth="1"/>
    <col min="4" max="16384" width="13.5703125" style="1"/>
  </cols>
  <sheetData>
    <row r="1" spans="2:2" ht="12" customHeight="1"/>
    <row r="2" spans="2:2" s="9" customFormat="1" ht="33.75" customHeight="1">
      <c r="B2" s="40" t="s">
        <v>35</v>
      </c>
    </row>
    <row r="3" spans="2:2" ht="10.15" customHeight="1"/>
    <row r="4" spans="2:2" s="15" customFormat="1" ht="20.100000000000001" customHeight="1">
      <c r="B4" s="312" t="s">
        <v>36</v>
      </c>
    </row>
    <row r="5" spans="2:2" s="15" customFormat="1" ht="20.100000000000001" customHeight="1">
      <c r="B5" s="312" t="s">
        <v>37</v>
      </c>
    </row>
    <row r="6" spans="2:2" s="15" customFormat="1" ht="20.100000000000001" customHeight="1">
      <c r="B6" s="312" t="s">
        <v>38</v>
      </c>
    </row>
    <row r="7" spans="2:2" s="15" customFormat="1" ht="20.100000000000001" customHeight="1">
      <c r="B7" s="311" t="s">
        <v>39</v>
      </c>
    </row>
    <row r="8" spans="2:2" s="15" customFormat="1" ht="20.100000000000001" customHeight="1">
      <c r="B8" s="311" t="s">
        <v>40</v>
      </c>
    </row>
    <row r="9" spans="2:2" s="15" customFormat="1" ht="20.100000000000001" customHeight="1">
      <c r="B9" s="311" t="s">
        <v>41</v>
      </c>
    </row>
    <row r="10" spans="2:2" s="15" customFormat="1" ht="20.100000000000001" customHeight="1">
      <c r="B10" s="311" t="s">
        <v>42</v>
      </c>
    </row>
    <row r="11" spans="2:2" s="15" customFormat="1" ht="20.100000000000001" customHeight="1">
      <c r="B11" s="311" t="s">
        <v>43</v>
      </c>
    </row>
    <row r="12" spans="2:2" s="15" customFormat="1" ht="20.100000000000001" customHeight="1">
      <c r="B12" s="311" t="s">
        <v>44</v>
      </c>
    </row>
    <row r="13" spans="2:2" ht="20.100000000000001" customHeight="1">
      <c r="B13" s="311" t="s">
        <v>45</v>
      </c>
    </row>
    <row r="14" spans="2:2" ht="20.100000000000001" customHeight="1">
      <c r="B14" s="311" t="s">
        <v>46</v>
      </c>
    </row>
    <row r="15" spans="2:2" ht="20.100000000000001" customHeight="1">
      <c r="B15" s="311" t="s">
        <v>47</v>
      </c>
    </row>
    <row r="16" spans="2:2" s="15" customFormat="1" ht="20.100000000000001" customHeight="1">
      <c r="B16" s="311" t="s">
        <v>48</v>
      </c>
    </row>
    <row r="17" spans="2:2" s="15" customFormat="1" ht="20.100000000000001" customHeight="1">
      <c r="B17" s="311" t="s">
        <v>49</v>
      </c>
    </row>
    <row r="18" spans="2:2" s="15" customFormat="1" ht="20.100000000000001" customHeight="1">
      <c r="B18" s="311" t="s">
        <v>50</v>
      </c>
    </row>
  </sheetData>
  <sheetProtection algorithmName="SHA-512" hashValue="Va3XFCzAKSoltKUDPsrlqfU1jBt2qdtOjJ4wix1Z0Yn8+Ke9B6EKVooD7hqOGL6wEV9EinFxbnS5wxySQmo98g==" saltValue="SEXhJk5OsJUwtf2erEtRQQ==" spinCount="100000" sheet="1" objects="1" scenarios="1"/>
  <hyperlinks>
    <hyperlink ref="B4" location="'1. Operational'!Print_Area" display="1. Operational Data" xr:uid="{C5FE9E19-0EC8-4F9A-9C6E-5C187EE3846D}"/>
    <hyperlink ref="B5" location="'2. Environmental'!Print_Area" display="2. Environmental Data" xr:uid="{2E4C7699-A1D2-4106-9760-A1A40E03944A}"/>
    <hyperlink ref="B6" location="'3. Governance'!Print_Area" display="3. Governance Data" xr:uid="{E4B5981D-6479-4912-AE71-BF6201E1979E}"/>
    <hyperlink ref="B7" location="'4. Employment and Training'!A1" display="4. Employment Data" xr:uid="{A112D74C-5EA5-4310-8F78-C77D11632876}"/>
    <hyperlink ref="B8" location="'5. Safety'!Print_Area" display="5. Safety Data" xr:uid="{948CF0FE-AA5C-48C5-A3D4-A1B4E028BFA8}"/>
    <hyperlink ref="B9" location="'6. Communities and Human Rights'!Print_Area" display="6. Community and Human Rights Data" xr:uid="{DFEBD525-4F10-4B3C-A65B-4F52387CAF4F}"/>
    <hyperlink ref="B10" location="'7. Supply Chain'!Print_Area" display="7. Supply Chain Data" xr:uid="{3A311FD7-DBC8-4159-90D0-09AA9F108F3B}"/>
    <hyperlink ref="B11" location="'8. GRI Index'!A1" display="8. GRI Index " xr:uid="{AB90499F-8461-48FE-8667-F194043FF579}"/>
    <hyperlink ref="B12" location="'9. Key Corporate Policies Plans'!A1" display="9. Key Corporate Policies and Plans" xr:uid="{31CFFC78-97D4-46EA-B4D4-B2696ED1610D}"/>
    <hyperlink ref="B17" location="'Assurance Statement AGN'!A1" display="Assurance Statement AGN" xr:uid="{D3F01147-6FB1-4C4A-BC3F-A27C2FA01D3C}"/>
    <hyperlink ref="B16" location="'Assurance Statement DBP'!A1" display="Assurance Statement DBP" xr:uid="{D098D66C-71FC-4EEA-8CB5-3E28C4B02C2B}"/>
    <hyperlink ref="B18" location="'Assurance Statement MGN'!A1" display="Assurance Statement MGN" xr:uid="{A8D79387-6703-450B-BD92-0724D371FF7A}"/>
    <hyperlink ref="B14" location="'Basis of Preparations AGN'!A1" display="Basis of Preparations AGN" xr:uid="{2CEF632C-E823-40D9-AF8B-7DA7D8216A5C}"/>
    <hyperlink ref="B13" location="'Basis of Preparations DBP'!A1" display="Basis of Preparations DBP" xr:uid="{DF32074C-B857-4B9E-BA37-8582334280BB}"/>
    <hyperlink ref="B15" location="'Basis of Preparations MGN'!A1" display="Basis of Preparations MGN" xr:uid="{A6D70B5C-EFC3-48F5-8086-C0071F24979B}"/>
  </hyperlinks>
  <pageMargins left="0.7" right="0.7" top="0.75" bottom="0.75" header="0.3" footer="0.3"/>
  <pageSetup paperSize="9" scale="61"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0AB78D-55A5-403F-B886-C16F3F2CEEF4}">
  <sheetPr>
    <tabColor theme="7" tint="0.749992370372631"/>
    <pageSetUpPr autoPageBreaks="0" fitToPage="1"/>
  </sheetPr>
  <dimension ref="A1:XFB126"/>
  <sheetViews>
    <sheetView showGridLines="0" zoomScale="82" zoomScaleNormal="100" workbookViewId="0">
      <pane xSplit="1" ySplit="3" topLeftCell="B4" activePane="bottomRight" state="frozen"/>
      <selection pane="bottomRight"/>
      <selection pane="bottomLeft" activeCell="C28" sqref="C28"/>
      <selection pane="topRight" activeCell="C28" sqref="C28"/>
    </sheetView>
  </sheetViews>
  <sheetFormatPr defaultColWidth="13.5703125" defaultRowHeight="15" customHeight="1"/>
  <cols>
    <col min="1" max="1" width="1.7109375" style="1" customWidth="1"/>
    <col min="2" max="2" width="70.140625" style="1" customWidth="1"/>
    <col min="3" max="3" width="8.42578125" style="1" customWidth="1"/>
    <col min="4" max="15" width="11.7109375" style="1" customWidth="1"/>
    <col min="16" max="16382" width="13.5703125" style="1"/>
    <col min="16383" max="16384" width="13.5703125" style="1" bestFit="1"/>
  </cols>
  <sheetData>
    <row r="1" spans="2:11" ht="12" customHeight="1"/>
    <row r="2" spans="2:11" s="9" customFormat="1" ht="33.75" customHeight="1">
      <c r="B2" s="40" t="s">
        <v>36</v>
      </c>
    </row>
    <row r="3" spans="2:11" s="9" customFormat="1" ht="22.5" customHeight="1">
      <c r="B3" s="241" t="s">
        <v>51</v>
      </c>
    </row>
    <row r="4" spans="2:11" ht="11.1" customHeight="1"/>
    <row r="5" spans="2:11" ht="20.100000000000001" customHeight="1">
      <c r="B5" s="10" t="s">
        <v>52</v>
      </c>
    </row>
    <row r="6" spans="2:11" ht="15" customHeight="1">
      <c r="B6" s="23"/>
      <c r="C6" s="438" t="s">
        <v>53</v>
      </c>
      <c r="D6" s="439">
        <v>2025</v>
      </c>
      <c r="E6" s="439"/>
      <c r="F6" s="439">
        <v>2024</v>
      </c>
      <c r="G6" s="439"/>
      <c r="H6" s="348">
        <v>2023</v>
      </c>
      <c r="I6" s="348"/>
      <c r="J6" s="348">
        <v>2022</v>
      </c>
      <c r="K6" s="348"/>
    </row>
    <row r="7" spans="2:11" ht="15" customHeight="1">
      <c r="B7" s="24"/>
      <c r="C7" s="438"/>
      <c r="D7" s="28" t="s">
        <v>54</v>
      </c>
      <c r="E7" s="29" t="s">
        <v>55</v>
      </c>
      <c r="F7" s="28" t="s">
        <v>54</v>
      </c>
      <c r="G7" s="29" t="s">
        <v>55</v>
      </c>
      <c r="H7" s="28" t="s">
        <v>54</v>
      </c>
      <c r="I7" s="25" t="s">
        <v>55</v>
      </c>
      <c r="J7" s="28" t="s">
        <v>54</v>
      </c>
      <c r="K7" s="29" t="s">
        <v>55</v>
      </c>
    </row>
    <row r="8" spans="2:11" ht="15" customHeight="1">
      <c r="B8" s="16" t="s">
        <v>56</v>
      </c>
      <c r="C8" s="17"/>
      <c r="D8" s="389"/>
      <c r="E8" s="389"/>
      <c r="F8" s="20"/>
      <c r="G8" s="20"/>
      <c r="H8" s="20"/>
      <c r="I8" s="20"/>
      <c r="J8" s="20"/>
      <c r="K8" s="20"/>
    </row>
    <row r="9" spans="2:11" ht="15" customHeight="1">
      <c r="B9" s="18" t="s">
        <v>57</v>
      </c>
      <c r="C9" s="19" t="s">
        <v>58</v>
      </c>
      <c r="D9" s="407">
        <v>0</v>
      </c>
      <c r="E9" s="210">
        <v>489621</v>
      </c>
      <c r="F9" s="21" t="s">
        <v>59</v>
      </c>
      <c r="G9" s="22">
        <v>485573</v>
      </c>
      <c r="H9" s="21" t="s">
        <v>59</v>
      </c>
      <c r="I9" s="22">
        <v>468227</v>
      </c>
      <c r="J9" s="21" t="s">
        <v>59</v>
      </c>
      <c r="K9" s="22">
        <v>453622</v>
      </c>
    </row>
    <row r="10" spans="2:11" ht="15" customHeight="1">
      <c r="B10" s="18" t="s">
        <v>60</v>
      </c>
      <c r="C10" s="19" t="s">
        <v>58</v>
      </c>
      <c r="D10" s="407">
        <v>0</v>
      </c>
      <c r="E10" s="210">
        <v>2903.75</v>
      </c>
      <c r="F10" s="21" t="s">
        <v>59</v>
      </c>
      <c r="G10" s="22">
        <v>2877.69</v>
      </c>
      <c r="H10" s="21" t="s">
        <v>59</v>
      </c>
      <c r="I10" s="22">
        <v>2633</v>
      </c>
      <c r="J10" s="21" t="s">
        <v>59</v>
      </c>
      <c r="K10" s="22">
        <v>2495</v>
      </c>
    </row>
    <row r="11" spans="2:11" ht="15" customHeight="1" thickBot="1">
      <c r="B11" s="48" t="s">
        <v>61</v>
      </c>
      <c r="C11" s="49" t="s">
        <v>58</v>
      </c>
      <c r="D11" s="416">
        <v>0</v>
      </c>
      <c r="E11" s="58">
        <f>SUM(E9:E10)</f>
        <v>492524.75</v>
      </c>
      <c r="F11" s="417">
        <v>0</v>
      </c>
      <c r="G11" s="51">
        <f>SUM(G9:G10)</f>
        <v>488450.69</v>
      </c>
      <c r="H11" s="50" t="s">
        <v>59</v>
      </c>
      <c r="I11" s="51">
        <f>SUM(I9:I10)</f>
        <v>470860</v>
      </c>
      <c r="J11" s="50" t="s">
        <v>59</v>
      </c>
      <c r="K11" s="51">
        <f>SUM(K9:K10)</f>
        <v>456117</v>
      </c>
    </row>
    <row r="12" spans="2:11" ht="15" customHeight="1">
      <c r="B12" s="53" t="s">
        <v>62</v>
      </c>
      <c r="C12" s="54"/>
      <c r="D12" s="390"/>
      <c r="E12" s="390"/>
      <c r="F12" s="55"/>
      <c r="G12" s="55"/>
      <c r="H12" s="55"/>
      <c r="I12" s="55"/>
      <c r="J12" s="55"/>
      <c r="K12" s="55"/>
    </row>
    <row r="13" spans="2:11" ht="15" customHeight="1">
      <c r="B13" s="18" t="s">
        <v>63</v>
      </c>
      <c r="C13" s="19" t="s">
        <v>58</v>
      </c>
      <c r="D13" s="102">
        <f>32355+246</f>
        <v>32601</v>
      </c>
      <c r="E13" s="210">
        <f>D13+14750+27</f>
        <v>47378</v>
      </c>
      <c r="F13" s="21">
        <v>33575</v>
      </c>
      <c r="G13" s="22">
        <v>49061</v>
      </c>
      <c r="H13" s="21">
        <v>34722</v>
      </c>
      <c r="I13" s="22">
        <v>50619</v>
      </c>
      <c r="J13" s="21">
        <v>39096.5</v>
      </c>
      <c r="K13" s="22">
        <v>55641</v>
      </c>
    </row>
    <row r="14" spans="2:11" ht="15" customHeight="1">
      <c r="B14" s="18" t="s">
        <v>64</v>
      </c>
      <c r="C14" s="19" t="s">
        <v>58</v>
      </c>
      <c r="D14" s="102">
        <v>9909</v>
      </c>
      <c r="E14" s="210">
        <f>9909+17847</f>
        <v>27756</v>
      </c>
      <c r="F14" s="21">
        <v>9982</v>
      </c>
      <c r="G14" s="22">
        <v>25542</v>
      </c>
      <c r="H14" s="21">
        <v>10456</v>
      </c>
      <c r="I14" s="22">
        <v>28731</v>
      </c>
      <c r="J14" s="21">
        <v>11165</v>
      </c>
      <c r="K14" s="22">
        <v>30195</v>
      </c>
    </row>
    <row r="15" spans="2:11" ht="15" customHeight="1">
      <c r="B15" s="18" t="s">
        <v>65</v>
      </c>
      <c r="C15" s="19" t="s">
        <v>58</v>
      </c>
      <c r="D15" s="102">
        <f>2813+147</f>
        <v>2960</v>
      </c>
      <c r="E15" s="210">
        <f>D15+2677+313</f>
        <v>5950</v>
      </c>
      <c r="F15" s="21">
        <v>2926</v>
      </c>
      <c r="G15" s="22">
        <v>6043</v>
      </c>
      <c r="H15" s="21">
        <v>2614</v>
      </c>
      <c r="I15" s="22">
        <v>5983</v>
      </c>
      <c r="J15" s="21">
        <v>2734</v>
      </c>
      <c r="K15" s="22">
        <v>6011</v>
      </c>
    </row>
    <row r="16" spans="2:11" ht="15" customHeight="1">
      <c r="B16" s="18" t="s">
        <v>66</v>
      </c>
      <c r="C16" s="19" t="s">
        <v>58</v>
      </c>
      <c r="D16" s="102">
        <f>1304+1139</f>
        <v>2443</v>
      </c>
      <c r="E16" s="210">
        <f>D16+1907+723</f>
        <v>5073</v>
      </c>
      <c r="F16" s="21">
        <v>2378</v>
      </c>
      <c r="G16" s="22">
        <v>5016</v>
      </c>
      <c r="H16" s="21">
        <v>2542</v>
      </c>
      <c r="I16" s="22">
        <v>5079</v>
      </c>
      <c r="J16" s="21">
        <v>2920</v>
      </c>
      <c r="K16" s="22">
        <v>5634</v>
      </c>
    </row>
    <row r="17" spans="2:11" ht="15" customHeight="1">
      <c r="B17" s="18" t="s">
        <v>67</v>
      </c>
      <c r="C17" s="19" t="s">
        <v>58</v>
      </c>
      <c r="D17" s="102">
        <v>55</v>
      </c>
      <c r="E17" s="210">
        <f>D17+73+635</f>
        <v>763</v>
      </c>
      <c r="F17" s="21">
        <v>54</v>
      </c>
      <c r="G17" s="22">
        <v>621</v>
      </c>
      <c r="H17" s="21">
        <v>52</v>
      </c>
      <c r="I17" s="22">
        <v>1169</v>
      </c>
      <c r="J17" s="21">
        <v>64</v>
      </c>
      <c r="K17" s="22">
        <v>806</v>
      </c>
    </row>
    <row r="18" spans="2:11" ht="15" customHeight="1" thickBot="1">
      <c r="B18" s="56" t="s">
        <v>68</v>
      </c>
      <c r="C18" s="57" t="s">
        <v>58</v>
      </c>
      <c r="D18" s="58">
        <f>SUM(D13:D17)</f>
        <v>47968</v>
      </c>
      <c r="E18" s="58">
        <f>SUM(E13:E17)</f>
        <v>86920</v>
      </c>
      <c r="F18" s="59">
        <f t="shared" ref="F18:G18" si="0">SUM(F13:F17)</f>
        <v>48915</v>
      </c>
      <c r="G18" s="59">
        <f t="shared" si="0"/>
        <v>86283</v>
      </c>
      <c r="H18" s="59">
        <f>SUM(H13:H17)</f>
        <v>50386</v>
      </c>
      <c r="I18" s="59">
        <f t="shared" ref="I18:K18" si="1">SUM(I13:I17)</f>
        <v>91581</v>
      </c>
      <c r="J18" s="59">
        <f t="shared" si="1"/>
        <v>55979.5</v>
      </c>
      <c r="K18" s="59">
        <f t="shared" si="1"/>
        <v>98287</v>
      </c>
    </row>
    <row r="19" spans="2:11" ht="15" customHeight="1">
      <c r="B19" s="16" t="s">
        <v>69</v>
      </c>
      <c r="C19" s="52"/>
      <c r="D19" s="389"/>
      <c r="E19" s="389"/>
      <c r="F19" s="20"/>
      <c r="G19" s="20"/>
      <c r="H19" s="20"/>
      <c r="I19" s="20"/>
      <c r="J19" s="20"/>
      <c r="K19" s="20"/>
    </row>
    <row r="20" spans="2:11" ht="15" customHeight="1">
      <c r="B20" s="18" t="s">
        <v>63</v>
      </c>
      <c r="C20" s="19" t="s">
        <v>58</v>
      </c>
      <c r="D20" s="102">
        <v>34657</v>
      </c>
      <c r="E20" s="210">
        <v>43148</v>
      </c>
      <c r="F20" s="21">
        <v>36267</v>
      </c>
      <c r="G20" s="22">
        <v>46266</v>
      </c>
      <c r="H20" s="21">
        <v>38000</v>
      </c>
      <c r="I20" s="22">
        <v>48503</v>
      </c>
      <c r="J20" s="21">
        <v>43682</v>
      </c>
      <c r="K20" s="22">
        <v>54558</v>
      </c>
    </row>
    <row r="21" spans="2:11" ht="15" customHeight="1">
      <c r="B21" s="41" t="s">
        <v>70</v>
      </c>
      <c r="C21" s="42" t="s">
        <v>58</v>
      </c>
      <c r="D21" s="391">
        <f>+D20</f>
        <v>34657</v>
      </c>
      <c r="E21" s="391">
        <f>+E20</f>
        <v>43148</v>
      </c>
      <c r="F21" s="43">
        <f t="shared" ref="F21:G21" si="2">F20</f>
        <v>36267</v>
      </c>
      <c r="G21" s="43">
        <f t="shared" si="2"/>
        <v>46266</v>
      </c>
      <c r="H21" s="43">
        <f>H20</f>
        <v>38000</v>
      </c>
      <c r="I21" s="43">
        <f t="shared" ref="I21:K21" si="3">I20</f>
        <v>48503</v>
      </c>
      <c r="J21" s="43">
        <f t="shared" si="3"/>
        <v>43682</v>
      </c>
      <c r="K21" s="43">
        <f t="shared" si="3"/>
        <v>54558</v>
      </c>
    </row>
    <row r="22" spans="2:11" ht="15" customHeight="1">
      <c r="B22" s="26" t="s">
        <v>71</v>
      </c>
      <c r="C22" s="27" t="s">
        <v>58</v>
      </c>
      <c r="D22" s="30">
        <f>D21+D18+D11</f>
        <v>82625</v>
      </c>
      <c r="E22" s="30">
        <f>E21+E18+E11</f>
        <v>622592.75</v>
      </c>
      <c r="F22" s="30">
        <f>F21+F18+F11</f>
        <v>85182</v>
      </c>
      <c r="G22" s="30">
        <f>G21+G18+G11</f>
        <v>620999.68999999994</v>
      </c>
      <c r="H22" s="30">
        <f>H21+H18</f>
        <v>88386</v>
      </c>
      <c r="I22" s="30">
        <f t="shared" ref="I22" si="4">I21+I18+I11</f>
        <v>610944</v>
      </c>
      <c r="J22" s="30">
        <f>J21+J18</f>
        <v>99661.5</v>
      </c>
      <c r="K22" s="30">
        <f>K21+K18+K11</f>
        <v>608962</v>
      </c>
    </row>
    <row r="23" spans="2:11" s="211" customFormat="1" ht="15" customHeight="1">
      <c r="B23" s="211" t="s">
        <v>72</v>
      </c>
    </row>
    <row r="24" spans="2:11" s="211" customFormat="1" ht="15" customHeight="1">
      <c r="B24" s="212" t="s">
        <v>73</v>
      </c>
    </row>
    <row r="26" spans="2:11" ht="20.100000000000001" customHeight="1">
      <c r="B26" s="10" t="s">
        <v>74</v>
      </c>
    </row>
    <row r="27" spans="2:11" ht="15" customHeight="1">
      <c r="B27" s="31"/>
      <c r="C27" s="32" t="s">
        <v>53</v>
      </c>
      <c r="D27" s="32">
        <v>2025</v>
      </c>
      <c r="E27" s="32">
        <v>2024</v>
      </c>
      <c r="F27" s="32">
        <v>2023</v>
      </c>
      <c r="G27" s="132">
        <v>2022</v>
      </c>
    </row>
    <row r="28" spans="2:11" ht="15" customHeight="1">
      <c r="B28" s="1" t="s">
        <v>57</v>
      </c>
      <c r="C28" s="133" t="s">
        <v>75</v>
      </c>
      <c r="D28" s="392">
        <v>49</v>
      </c>
      <c r="E28" s="134">
        <v>60</v>
      </c>
      <c r="F28" s="134">
        <v>60</v>
      </c>
      <c r="G28" s="134">
        <v>60</v>
      </c>
    </row>
    <row r="29" spans="2:11" ht="15" customHeight="1">
      <c r="B29" s="34" t="s">
        <v>71</v>
      </c>
      <c r="C29" s="35" t="s">
        <v>75</v>
      </c>
      <c r="D29" s="36">
        <f>D28</f>
        <v>49</v>
      </c>
      <c r="E29" s="36">
        <f>E28</f>
        <v>60</v>
      </c>
      <c r="F29" s="36">
        <f t="shared" ref="F29:G29" si="5">F28</f>
        <v>60</v>
      </c>
      <c r="G29" s="36">
        <f t="shared" si="5"/>
        <v>60</v>
      </c>
    </row>
    <row r="30" spans="2:11" s="211" customFormat="1" ht="15" customHeight="1">
      <c r="B30" s="211" t="s">
        <v>76</v>
      </c>
    </row>
    <row r="31" spans="2:11" s="211" customFormat="1" ht="15" customHeight="1">
      <c r="B31" s="211" t="s">
        <v>77</v>
      </c>
    </row>
    <row r="33" spans="2:11" ht="20.100000000000001" customHeight="1">
      <c r="B33" s="10" t="s">
        <v>78</v>
      </c>
    </row>
    <row r="34" spans="2:11" ht="15" customHeight="1">
      <c r="B34" s="31"/>
      <c r="C34" s="32" t="s">
        <v>53</v>
      </c>
      <c r="D34" s="32">
        <v>2025</v>
      </c>
      <c r="E34" s="32">
        <v>2024</v>
      </c>
      <c r="F34" s="32">
        <v>2023</v>
      </c>
      <c r="G34" s="32">
        <v>2022</v>
      </c>
    </row>
    <row r="35" spans="2:11" ht="15" customHeight="1">
      <c r="B35" s="44" t="s">
        <v>79</v>
      </c>
      <c r="C35" s="45" t="s">
        <v>80</v>
      </c>
      <c r="D35" s="393">
        <v>18946</v>
      </c>
      <c r="E35" s="46">
        <v>18918.284660000001</v>
      </c>
      <c r="F35" s="46">
        <v>15629</v>
      </c>
      <c r="G35" s="46">
        <v>5001</v>
      </c>
    </row>
    <row r="36" spans="2:11" ht="15" customHeight="1">
      <c r="B36" s="39" t="s">
        <v>81</v>
      </c>
      <c r="C36" s="38" t="s">
        <v>80</v>
      </c>
      <c r="D36" s="394">
        <v>1606.9</v>
      </c>
      <c r="E36" s="47">
        <v>164.6</v>
      </c>
      <c r="F36" s="47" t="s">
        <v>59</v>
      </c>
      <c r="G36" s="47" t="s">
        <v>59</v>
      </c>
    </row>
    <row r="37" spans="2:11" ht="15" customHeight="1">
      <c r="B37" s="34" t="s">
        <v>68</v>
      </c>
      <c r="C37" s="35" t="s">
        <v>80</v>
      </c>
      <c r="D37" s="36">
        <f>+D35+D36</f>
        <v>20552.900000000001</v>
      </c>
      <c r="E37" s="36">
        <f>+E35+E36</f>
        <v>19082.88466</v>
      </c>
      <c r="F37" s="36">
        <f>+F35</f>
        <v>15629</v>
      </c>
      <c r="G37" s="36">
        <f>+G35</f>
        <v>5001</v>
      </c>
    </row>
    <row r="38" spans="2:11" s="211" customFormat="1" ht="41.25" customHeight="1">
      <c r="B38" s="440" t="s">
        <v>82</v>
      </c>
      <c r="C38" s="441"/>
      <c r="D38" s="441"/>
      <c r="E38" s="441"/>
      <c r="F38" s="441"/>
      <c r="G38" s="441"/>
      <c r="H38" s="213"/>
      <c r="I38" s="213"/>
      <c r="J38" s="213"/>
      <c r="K38" s="213"/>
    </row>
    <row r="39" spans="2:11" s="211" customFormat="1" ht="15" customHeight="1">
      <c r="B39" s="211" t="s">
        <v>83</v>
      </c>
    </row>
    <row r="40" spans="2:11" ht="15" customHeight="1">
      <c r="B40" s="110"/>
    </row>
    <row r="41" spans="2:11" ht="20.100000000000001" customHeight="1">
      <c r="B41" s="10" t="s">
        <v>84</v>
      </c>
    </row>
    <row r="42" spans="2:11" ht="15" customHeight="1">
      <c r="B42" s="31"/>
      <c r="C42" s="32" t="s">
        <v>53</v>
      </c>
      <c r="D42" s="32">
        <v>2025</v>
      </c>
      <c r="E42" s="32">
        <v>2024</v>
      </c>
      <c r="F42" s="33">
        <v>2023</v>
      </c>
      <c r="G42" s="33">
        <v>2022</v>
      </c>
    </row>
    <row r="43" spans="2:11" ht="15" customHeight="1">
      <c r="B43" s="1" t="s">
        <v>85</v>
      </c>
      <c r="C43" s="133" t="s">
        <v>75</v>
      </c>
      <c r="D43" s="135">
        <v>2.1429999999999998</v>
      </c>
      <c r="E43" s="405">
        <v>3.6</v>
      </c>
      <c r="F43" s="405">
        <v>2.5</v>
      </c>
      <c r="G43" s="46" t="s">
        <v>86</v>
      </c>
    </row>
    <row r="44" spans="2:11" ht="15" customHeight="1">
      <c r="B44" s="429" t="s">
        <v>71</v>
      </c>
      <c r="C44" s="35" t="s">
        <v>75</v>
      </c>
      <c r="D44" s="406">
        <f>+D43</f>
        <v>2.1429999999999998</v>
      </c>
      <c r="E44" s="406">
        <f>+E43</f>
        <v>3.6</v>
      </c>
      <c r="F44" s="406">
        <f>+F43</f>
        <v>2.5</v>
      </c>
      <c r="G44" s="36" t="s">
        <v>86</v>
      </c>
    </row>
    <row r="45" spans="2:11" s="211" customFormat="1" ht="15" customHeight="1">
      <c r="B45" s="430" t="s">
        <v>87</v>
      </c>
    </row>
    <row r="47" spans="2:11" ht="20.100000000000001" customHeight="1">
      <c r="B47" s="10" t="s">
        <v>88</v>
      </c>
    </row>
    <row r="48" spans="2:11" ht="15" customHeight="1">
      <c r="B48" s="31"/>
      <c r="C48" s="32" t="s">
        <v>53</v>
      </c>
      <c r="D48" s="32">
        <v>2025</v>
      </c>
      <c r="E48" s="32">
        <v>2024</v>
      </c>
      <c r="F48" s="32">
        <v>2023</v>
      </c>
      <c r="G48" s="32">
        <v>2022</v>
      </c>
    </row>
    <row r="49" spans="2:7" ht="15" customHeight="1">
      <c r="B49" s="16" t="s">
        <v>56</v>
      </c>
      <c r="C49" s="17"/>
      <c r="D49" s="101"/>
      <c r="E49" s="46"/>
      <c r="F49" s="46"/>
      <c r="G49" s="46"/>
    </row>
    <row r="50" spans="2:7" ht="15" customHeight="1">
      <c r="B50" s="18" t="s">
        <v>89</v>
      </c>
      <c r="C50" s="19" t="s">
        <v>90</v>
      </c>
      <c r="D50" s="102">
        <v>62</v>
      </c>
      <c r="E50" s="21">
        <v>62</v>
      </c>
      <c r="F50" s="21">
        <v>59</v>
      </c>
      <c r="G50" s="21">
        <v>55</v>
      </c>
    </row>
    <row r="51" spans="2:7" ht="15" customHeight="1" thickBot="1">
      <c r="B51" s="48" t="s">
        <v>61</v>
      </c>
      <c r="C51" s="49" t="s">
        <v>90</v>
      </c>
      <c r="D51" s="122">
        <f>SUM(D50)</f>
        <v>62</v>
      </c>
      <c r="E51" s="51">
        <f>SUM(E50)</f>
        <v>62</v>
      </c>
      <c r="F51" s="51">
        <f>SUM(F50:F50)</f>
        <v>59</v>
      </c>
      <c r="G51" s="51">
        <f>SUM(G50:G50)</f>
        <v>55</v>
      </c>
    </row>
    <row r="52" spans="2:7" ht="15" customHeight="1">
      <c r="B52" s="53" t="s">
        <v>62</v>
      </c>
      <c r="C52" s="54"/>
      <c r="D52" s="103"/>
      <c r="E52" s="61"/>
      <c r="F52" s="61"/>
      <c r="G52" s="61"/>
    </row>
    <row r="53" spans="2:7" ht="15" customHeight="1">
      <c r="B53" s="18" t="s">
        <v>91</v>
      </c>
      <c r="C53" s="19" t="s">
        <v>90</v>
      </c>
      <c r="D53" s="102">
        <f>10704+751905</f>
        <v>762609</v>
      </c>
      <c r="E53" s="21">
        <v>754137</v>
      </c>
      <c r="F53" s="21">
        <v>743261</v>
      </c>
      <c r="G53" s="21">
        <v>736349</v>
      </c>
    </row>
    <row r="54" spans="2:7" ht="15" customHeight="1">
      <c r="B54" s="18" t="s">
        <v>64</v>
      </c>
      <c r="C54" s="19" t="s">
        <v>90</v>
      </c>
      <c r="D54" s="102">
        <v>492209</v>
      </c>
      <c r="E54" s="21">
        <v>486973</v>
      </c>
      <c r="F54" s="21">
        <v>480223</v>
      </c>
      <c r="G54" s="21">
        <v>474627</v>
      </c>
    </row>
    <row r="55" spans="2:7" ht="15" customHeight="1">
      <c r="B55" s="18" t="s">
        <v>65</v>
      </c>
      <c r="C55" s="19" t="s">
        <v>90</v>
      </c>
      <c r="D55" s="102">
        <f>111574+1411</f>
        <v>112985</v>
      </c>
      <c r="E55" s="21">
        <v>112422</v>
      </c>
      <c r="F55" s="21">
        <v>111375</v>
      </c>
      <c r="G55" s="21">
        <v>110128</v>
      </c>
    </row>
    <row r="56" spans="2:7" ht="15" customHeight="1">
      <c r="B56" s="18" t="s">
        <v>66</v>
      </c>
      <c r="C56" s="19" t="s">
        <v>90</v>
      </c>
      <c r="D56" s="102">
        <f>31381+32539</f>
        <v>63920</v>
      </c>
      <c r="E56" s="21">
        <v>63540</v>
      </c>
      <c r="F56" s="21">
        <v>63109</v>
      </c>
      <c r="G56" s="21">
        <v>62991</v>
      </c>
    </row>
    <row r="57" spans="2:7" ht="15" customHeight="1">
      <c r="B57" s="18" t="s">
        <v>67</v>
      </c>
      <c r="C57" s="19" t="s">
        <v>90</v>
      </c>
      <c r="D57" s="102">
        <f>1190</f>
        <v>1190</v>
      </c>
      <c r="E57" s="21">
        <v>1190</v>
      </c>
      <c r="F57" s="21">
        <v>1170</v>
      </c>
      <c r="G57" s="21">
        <v>1166</v>
      </c>
    </row>
    <row r="58" spans="2:7" ht="15" customHeight="1" thickBot="1">
      <c r="B58" s="56" t="s">
        <v>68</v>
      </c>
      <c r="C58" s="57" t="s">
        <v>90</v>
      </c>
      <c r="D58" s="58">
        <f>SUM(D53:D57)</f>
        <v>1432913</v>
      </c>
      <c r="E58" s="59">
        <f>SUM(E53:E57)</f>
        <v>1418262</v>
      </c>
      <c r="F58" s="59">
        <f>SUM(F53:F57)</f>
        <v>1399138</v>
      </c>
      <c r="G58" s="59">
        <f>SUM(G53:G57)</f>
        <v>1385261</v>
      </c>
    </row>
    <row r="59" spans="2:7" ht="15" customHeight="1">
      <c r="B59" s="16" t="s">
        <v>69</v>
      </c>
      <c r="C59" s="52"/>
      <c r="D59" s="104"/>
      <c r="E59" s="62"/>
      <c r="F59" s="62"/>
      <c r="G59" s="62"/>
    </row>
    <row r="60" spans="2:7" ht="15" customHeight="1">
      <c r="B60" s="18" t="s">
        <v>91</v>
      </c>
      <c r="C60" s="19" t="s">
        <v>90</v>
      </c>
      <c r="D60" s="102">
        <v>722682</v>
      </c>
      <c r="E60" s="21">
        <v>723905</v>
      </c>
      <c r="F60" s="21">
        <v>722843</v>
      </c>
      <c r="G60" s="21">
        <v>719790</v>
      </c>
    </row>
    <row r="61" spans="2:7" ht="15" customHeight="1">
      <c r="B61" s="41" t="s">
        <v>70</v>
      </c>
      <c r="C61" s="42" t="s">
        <v>90</v>
      </c>
      <c r="D61" s="391">
        <f>SUM(D60)</f>
        <v>722682</v>
      </c>
      <c r="E61" s="43">
        <f>SUM(E60)</f>
        <v>723905</v>
      </c>
      <c r="F61" s="43">
        <f>F60</f>
        <v>722843</v>
      </c>
      <c r="G61" s="43">
        <f>G60</f>
        <v>719790</v>
      </c>
    </row>
    <row r="62" spans="2:7" ht="15" customHeight="1">
      <c r="B62" s="26" t="s">
        <v>71</v>
      </c>
      <c r="C62" s="27" t="s">
        <v>90</v>
      </c>
      <c r="D62" s="30">
        <f>D61+D58+D51</f>
        <v>2155657</v>
      </c>
      <c r="E62" s="30">
        <f>E61+E58+E51</f>
        <v>2142229</v>
      </c>
      <c r="F62" s="30">
        <f t="shared" ref="F62:G62" si="6">F61+F58+F51</f>
        <v>2122040</v>
      </c>
      <c r="G62" s="30">
        <f t="shared" si="6"/>
        <v>2105106</v>
      </c>
    </row>
    <row r="63" spans="2:7" ht="15" customHeight="1">
      <c r="D63" s="128"/>
    </row>
    <row r="64" spans="2:7" ht="20.100000000000001" customHeight="1">
      <c r="B64" s="10" t="s">
        <v>92</v>
      </c>
    </row>
    <row r="65" spans="2:17" ht="15" customHeight="1">
      <c r="B65" s="31"/>
      <c r="C65" s="32" t="s">
        <v>53</v>
      </c>
      <c r="D65" s="32">
        <v>2025</v>
      </c>
      <c r="E65" s="32">
        <v>2024</v>
      </c>
      <c r="F65" s="32">
        <v>2023</v>
      </c>
      <c r="G65" s="32">
        <v>2022</v>
      </c>
    </row>
    <row r="66" spans="2:17" ht="15" customHeight="1">
      <c r="B66" s="16" t="s">
        <v>56</v>
      </c>
      <c r="C66" s="17"/>
      <c r="D66" s="101"/>
      <c r="E66" s="46"/>
      <c r="F66" s="46"/>
      <c r="G66" s="46"/>
    </row>
    <row r="67" spans="2:17" ht="15" customHeight="1">
      <c r="B67" s="214" t="s">
        <v>85</v>
      </c>
      <c r="C67" s="17"/>
      <c r="D67" s="104"/>
      <c r="E67" s="62"/>
      <c r="F67" s="62"/>
      <c r="G67" s="62"/>
    </row>
    <row r="68" spans="2:17" ht="15" customHeight="1">
      <c r="B68" s="383" t="s">
        <v>93</v>
      </c>
      <c r="C68" s="52" t="s">
        <v>94</v>
      </c>
      <c r="D68" s="102">
        <v>1530</v>
      </c>
      <c r="E68" s="47" t="s">
        <v>95</v>
      </c>
      <c r="F68" s="47" t="s">
        <v>95</v>
      </c>
      <c r="G68" s="47" t="s">
        <v>95</v>
      </c>
      <c r="H68" s="128"/>
      <c r="I68" s="128"/>
    </row>
    <row r="69" spans="2:17" ht="15" customHeight="1">
      <c r="B69" s="18" t="s">
        <v>96</v>
      </c>
      <c r="C69" s="52" t="s">
        <v>94</v>
      </c>
      <c r="D69" s="102">
        <v>1530</v>
      </c>
      <c r="E69" s="47">
        <v>1268</v>
      </c>
      <c r="F69" s="47">
        <v>1268</v>
      </c>
      <c r="G69" s="47">
        <v>1268</v>
      </c>
      <c r="H69" s="128"/>
      <c r="I69" s="128"/>
    </row>
    <row r="70" spans="2:17" ht="15" customHeight="1">
      <c r="B70" s="37" t="s">
        <v>97</v>
      </c>
      <c r="C70" s="52" t="s">
        <v>94</v>
      </c>
      <c r="D70" s="353">
        <v>301</v>
      </c>
      <c r="E70" s="47" t="s">
        <v>98</v>
      </c>
      <c r="F70" s="47" t="s">
        <v>98</v>
      </c>
      <c r="G70" s="47" t="s">
        <v>98</v>
      </c>
      <c r="I70" s="128"/>
    </row>
    <row r="71" spans="2:17" ht="15" customHeight="1">
      <c r="B71" s="379" t="s">
        <v>99</v>
      </c>
      <c r="C71" s="387" t="s">
        <v>94</v>
      </c>
      <c r="D71" s="412">
        <f>SUM(D68:D70)</f>
        <v>3361</v>
      </c>
      <c r="E71" s="419">
        <f>1530+1268+299</f>
        <v>3097</v>
      </c>
      <c r="F71" s="419">
        <f>1530+1268+299</f>
        <v>3097</v>
      </c>
      <c r="G71" s="419">
        <f>1530+1268+299</f>
        <v>3097</v>
      </c>
    </row>
    <row r="72" spans="2:17" ht="15" customHeight="1">
      <c r="B72" s="18" t="s">
        <v>100</v>
      </c>
      <c r="C72" s="52" t="s">
        <v>94</v>
      </c>
      <c r="D72" s="102">
        <v>594</v>
      </c>
      <c r="E72" s="47" t="s">
        <v>101</v>
      </c>
      <c r="F72" s="47" t="s">
        <v>101</v>
      </c>
      <c r="G72" s="47" t="s">
        <v>101</v>
      </c>
      <c r="H72" s="128"/>
      <c r="I72" s="128"/>
      <c r="J72" s="128"/>
    </row>
    <row r="73" spans="2:17" ht="15" customHeight="1">
      <c r="B73" s="214" t="s">
        <v>67</v>
      </c>
      <c r="C73" s="17"/>
      <c r="D73" s="104"/>
      <c r="E73" s="47"/>
      <c r="F73" s="47"/>
      <c r="G73" s="47"/>
    </row>
    <row r="74" spans="2:17" s="382" customFormat="1" ht="14.25" customHeight="1">
      <c r="B74" s="383" t="s">
        <v>102</v>
      </c>
      <c r="C74" s="133" t="s">
        <v>94</v>
      </c>
      <c r="D74" s="353">
        <v>440</v>
      </c>
      <c r="E74" s="47"/>
      <c r="F74" s="47"/>
      <c r="G74" s="47"/>
      <c r="H74" s="1"/>
      <c r="I74" s="1"/>
      <c r="J74" s="1"/>
      <c r="K74" s="1"/>
      <c r="L74" s="1"/>
      <c r="M74" s="1"/>
      <c r="N74" s="1"/>
      <c r="O74" s="1"/>
      <c r="P74" s="1"/>
      <c r="Q74" s="1"/>
    </row>
    <row r="75" spans="2:17" ht="15" customHeight="1" thickBot="1">
      <c r="B75" s="48" t="s">
        <v>61</v>
      </c>
      <c r="C75" s="49"/>
      <c r="D75" s="122">
        <f>SUM(D71:D74)</f>
        <v>4395</v>
      </c>
      <c r="E75" s="51">
        <f>1530+1268+299+508</f>
        <v>3605</v>
      </c>
      <c r="F75" s="51">
        <f>1530+1268+299+508</f>
        <v>3605</v>
      </c>
      <c r="G75" s="51">
        <f>1530+1268+299+508</f>
        <v>3605</v>
      </c>
      <c r="I75" s="381"/>
    </row>
    <row r="76" spans="2:17" ht="15" customHeight="1">
      <c r="B76" s="53" t="s">
        <v>62</v>
      </c>
      <c r="C76" s="54"/>
      <c r="D76" s="103"/>
      <c r="E76" s="61"/>
      <c r="F76" s="61"/>
      <c r="G76" s="61"/>
    </row>
    <row r="77" spans="2:17" ht="15" customHeight="1">
      <c r="B77" s="215" t="s">
        <v>91</v>
      </c>
      <c r="C77" s="19"/>
      <c r="D77" s="102"/>
      <c r="E77" s="21"/>
      <c r="F77" s="21"/>
      <c r="G77" s="21"/>
    </row>
    <row r="78" spans="2:17" ht="15" customHeight="1">
      <c r="B78" s="18" t="s">
        <v>103</v>
      </c>
      <c r="C78" s="52" t="s">
        <v>94</v>
      </c>
      <c r="D78" s="102">
        <v>12495.76</v>
      </c>
      <c r="E78" s="21">
        <v>12355.9</v>
      </c>
      <c r="F78" s="21">
        <f>21951-F102</f>
        <v>12036</v>
      </c>
      <c r="G78" s="21">
        <f>21772-G102</f>
        <v>11905</v>
      </c>
    </row>
    <row r="79" spans="2:17" ht="15" customHeight="1">
      <c r="B79" s="18" t="s">
        <v>104</v>
      </c>
      <c r="C79" s="52" t="s">
        <v>94</v>
      </c>
      <c r="D79" s="102">
        <v>1.5</v>
      </c>
      <c r="E79" s="21">
        <v>0</v>
      </c>
      <c r="F79" s="21">
        <v>40</v>
      </c>
      <c r="G79" s="21">
        <v>84.1</v>
      </c>
    </row>
    <row r="80" spans="2:17" ht="15" customHeight="1">
      <c r="B80" s="383" t="s">
        <v>105</v>
      </c>
      <c r="C80" s="19" t="s">
        <v>94</v>
      </c>
      <c r="D80" s="102">
        <v>338</v>
      </c>
      <c r="E80" s="21">
        <v>338</v>
      </c>
      <c r="F80" s="21">
        <v>338</v>
      </c>
      <c r="G80" s="21">
        <v>338</v>
      </c>
    </row>
    <row r="81" spans="2:9" ht="15" customHeight="1">
      <c r="B81" s="215" t="s">
        <v>64</v>
      </c>
      <c r="C81" s="19"/>
      <c r="D81" s="104"/>
      <c r="E81" s="62"/>
      <c r="F81" s="62"/>
      <c r="G81" s="62"/>
    </row>
    <row r="82" spans="2:9" ht="15" customHeight="1">
      <c r="B82" s="18" t="s">
        <v>103</v>
      </c>
      <c r="C82" s="52" t="s">
        <v>94</v>
      </c>
      <c r="D82" s="102">
        <f>8567.04-3</f>
        <v>8564.0400000000009</v>
      </c>
      <c r="E82" s="127">
        <v>8510</v>
      </c>
      <c r="F82" s="127">
        <v>8432</v>
      </c>
      <c r="G82" s="127">
        <v>8349</v>
      </c>
    </row>
    <row r="83" spans="2:9" ht="15" customHeight="1">
      <c r="B83" s="18" t="s">
        <v>104</v>
      </c>
      <c r="C83" s="52" t="s">
        <v>94</v>
      </c>
      <c r="D83" s="102">
        <v>123</v>
      </c>
      <c r="E83" s="409">
        <v>161.5</v>
      </c>
      <c r="F83" s="126">
        <v>156</v>
      </c>
      <c r="G83" s="126">
        <v>171</v>
      </c>
    </row>
    <row r="84" spans="2:9" ht="15" customHeight="1">
      <c r="B84" s="383" t="s">
        <v>105</v>
      </c>
      <c r="C84" s="19" t="s">
        <v>94</v>
      </c>
      <c r="D84" s="102">
        <f>476.44+3</f>
        <v>479.44</v>
      </c>
      <c r="E84" s="21">
        <v>479</v>
      </c>
      <c r="F84" s="21">
        <v>479</v>
      </c>
      <c r="G84" s="21">
        <v>479</v>
      </c>
    </row>
    <row r="85" spans="2:9" ht="15" customHeight="1">
      <c r="B85" s="215" t="s">
        <v>65</v>
      </c>
      <c r="C85" s="19"/>
      <c r="D85" s="102"/>
      <c r="E85" s="21"/>
      <c r="F85" s="21"/>
      <c r="G85" s="21"/>
    </row>
    <row r="86" spans="2:9" ht="15" customHeight="1">
      <c r="B86" s="18" t="s">
        <v>103</v>
      </c>
      <c r="C86" s="52" t="s">
        <v>94</v>
      </c>
      <c r="D86" s="102">
        <v>3370.61</v>
      </c>
      <c r="E86" s="21">
        <v>3344</v>
      </c>
      <c r="F86" s="21">
        <v>3307</v>
      </c>
      <c r="G86" s="21">
        <v>3235</v>
      </c>
    </row>
    <row r="87" spans="2:9" ht="15" customHeight="1">
      <c r="B87" s="18" t="s">
        <v>104</v>
      </c>
      <c r="C87" s="52" t="s">
        <v>94</v>
      </c>
      <c r="D87" s="102">
        <v>7</v>
      </c>
      <c r="E87" s="21">
        <v>11.8</v>
      </c>
      <c r="F87" s="21">
        <v>9</v>
      </c>
      <c r="G87" s="21">
        <v>4.5999999999999996</v>
      </c>
    </row>
    <row r="88" spans="2:9" ht="15" customHeight="1">
      <c r="B88" s="37" t="s">
        <v>106</v>
      </c>
      <c r="C88" s="19" t="s">
        <v>94</v>
      </c>
      <c r="D88" s="102">
        <v>314.48</v>
      </c>
      <c r="E88" s="21">
        <v>314.39999999999998</v>
      </c>
      <c r="F88" s="21">
        <v>314</v>
      </c>
      <c r="G88" s="21">
        <v>314</v>
      </c>
    </row>
    <row r="89" spans="2:9" ht="15" customHeight="1">
      <c r="B89" s="215" t="s">
        <v>66</v>
      </c>
      <c r="C89" s="19"/>
      <c r="D89" s="102"/>
      <c r="E89" s="21"/>
      <c r="F89" s="21"/>
      <c r="G89" s="21"/>
    </row>
    <row r="90" spans="2:9" ht="15" customHeight="1">
      <c r="B90" s="18" t="s">
        <v>103</v>
      </c>
      <c r="C90" s="52" t="s">
        <v>94</v>
      </c>
      <c r="D90" s="102">
        <v>2092.38</v>
      </c>
      <c r="E90" s="21">
        <v>2079</v>
      </c>
      <c r="F90" s="21">
        <v>2055</v>
      </c>
      <c r="G90" s="21">
        <v>2035</v>
      </c>
    </row>
    <row r="91" spans="2:9" ht="15" customHeight="1">
      <c r="B91" s="18" t="s">
        <v>104</v>
      </c>
      <c r="C91" s="52" t="s">
        <v>94</v>
      </c>
      <c r="D91" s="102">
        <v>21</v>
      </c>
      <c r="E91" s="21">
        <v>15.3</v>
      </c>
      <c r="F91" s="21">
        <v>10.9</v>
      </c>
      <c r="G91" s="21">
        <v>10.8</v>
      </c>
    </row>
    <row r="92" spans="2:9" ht="15" customHeight="1">
      <c r="B92" s="37" t="s">
        <v>106</v>
      </c>
      <c r="C92" s="19" t="s">
        <v>94</v>
      </c>
      <c r="D92" s="102">
        <v>84.164929999999998</v>
      </c>
      <c r="E92" s="47">
        <v>84.1</v>
      </c>
      <c r="F92" s="47">
        <v>84.1</v>
      </c>
      <c r="G92" s="47">
        <v>84</v>
      </c>
    </row>
    <row r="93" spans="2:9" ht="15" customHeight="1">
      <c r="B93" s="215" t="s">
        <v>67</v>
      </c>
      <c r="C93" s="19"/>
      <c r="D93" s="102"/>
      <c r="E93" s="21"/>
      <c r="F93" s="21"/>
      <c r="G93" s="21"/>
    </row>
    <row r="94" spans="2:9" ht="15" customHeight="1">
      <c r="B94" s="18" t="s">
        <v>103</v>
      </c>
      <c r="C94" s="52" t="s">
        <v>94</v>
      </c>
      <c r="D94" s="102">
        <v>40.01</v>
      </c>
      <c r="E94" s="21">
        <v>40</v>
      </c>
      <c r="F94" s="21">
        <v>40</v>
      </c>
      <c r="G94" s="21">
        <v>39</v>
      </c>
    </row>
    <row r="95" spans="2:9" ht="15" customHeight="1">
      <c r="B95" s="18" t="s">
        <v>104</v>
      </c>
      <c r="C95" s="52" t="s">
        <v>94</v>
      </c>
      <c r="D95" s="102" t="s">
        <v>86</v>
      </c>
      <c r="E95" s="21" t="s">
        <v>86</v>
      </c>
      <c r="F95" s="21" t="s">
        <v>86</v>
      </c>
      <c r="G95" s="21" t="s">
        <v>86</v>
      </c>
    </row>
    <row r="96" spans="2:9" ht="15" customHeight="1">
      <c r="B96" s="37" t="s">
        <v>107</v>
      </c>
      <c r="C96" s="19" t="s">
        <v>94</v>
      </c>
      <c r="D96" s="102">
        <v>156.38999999999999</v>
      </c>
      <c r="E96" s="21">
        <v>600.67999999999995</v>
      </c>
      <c r="F96" s="21">
        <v>601</v>
      </c>
      <c r="G96" s="21">
        <v>601</v>
      </c>
      <c r="I96" s="380"/>
    </row>
    <row r="97" spans="1:16382" ht="15" customHeight="1">
      <c r="B97" s="41" t="s">
        <v>108</v>
      </c>
      <c r="C97" s="42" t="s">
        <v>94</v>
      </c>
      <c r="D97" s="391">
        <f>+D78+D82+D86+D90+D94</f>
        <v>26562.800000000003</v>
      </c>
      <c r="E97" s="43">
        <f>+E78+E82+E86+E90+E94</f>
        <v>26328.9</v>
      </c>
      <c r="F97" s="43">
        <f>+F78+F82+F86+F90+F94</f>
        <v>25870</v>
      </c>
      <c r="G97" s="43">
        <f>+G78+G82+G86+G90+G94</f>
        <v>25563</v>
      </c>
      <c r="J97" s="128"/>
    </row>
    <row r="98" spans="1:16382" ht="15" customHeight="1">
      <c r="B98" s="424" t="s">
        <v>109</v>
      </c>
      <c r="C98" s="427" t="s">
        <v>94</v>
      </c>
      <c r="D98" s="428">
        <f>D91+D87+D83+D79</f>
        <v>152.5</v>
      </c>
      <c r="E98" s="425">
        <f>E91+E87+E83+E79</f>
        <v>188.6</v>
      </c>
      <c r="F98" s="425">
        <f>F91+F87+F83+F79</f>
        <v>215.9</v>
      </c>
      <c r="G98" s="425">
        <f>G91+G87+G83+G79</f>
        <v>270.5</v>
      </c>
      <c r="J98" s="128"/>
    </row>
    <row r="99" spans="1:16382" s="254" customFormat="1" ht="15" customHeight="1" thickBot="1">
      <c r="A99" s="1"/>
      <c r="B99" s="426" t="s">
        <v>110</v>
      </c>
      <c r="C99" s="321" t="s">
        <v>94</v>
      </c>
      <c r="D99" s="395">
        <f>+D80+D84+D88+D92+D96</f>
        <v>1372.4749299999999</v>
      </c>
      <c r="E99" s="322">
        <f>+E80+E84+E88+E92+E96</f>
        <v>1816.1799999999998</v>
      </c>
      <c r="F99" s="322">
        <f>+F80+F84+F88+F92+F96</f>
        <v>1816.1</v>
      </c>
      <c r="G99" s="322">
        <f>+G80+G84+G88+G92+G96</f>
        <v>1816</v>
      </c>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c r="BE99" s="1"/>
      <c r="BF99" s="1"/>
      <c r="BG99" s="1"/>
      <c r="BH99" s="1"/>
      <c r="BI99" s="1"/>
      <c r="BJ99" s="1"/>
      <c r="BK99" s="1"/>
      <c r="BL99" s="1"/>
      <c r="BM99" s="1"/>
      <c r="BN99" s="1"/>
      <c r="BO99" s="1"/>
      <c r="BP99" s="1"/>
      <c r="BQ99" s="1"/>
      <c r="BR99" s="1"/>
      <c r="BS99" s="1"/>
      <c r="BT99" s="1"/>
      <c r="BU99" s="1"/>
      <c r="BV99" s="1"/>
      <c r="BW99" s="1"/>
      <c r="BX99" s="1"/>
      <c r="BY99" s="1"/>
      <c r="BZ99" s="1"/>
      <c r="CA99" s="1"/>
      <c r="CB99" s="1"/>
      <c r="CC99" s="1"/>
      <c r="CD99" s="1"/>
      <c r="CE99" s="1"/>
      <c r="CF99" s="1"/>
      <c r="CG99" s="1"/>
      <c r="CH99" s="1"/>
      <c r="CI99" s="1"/>
      <c r="CJ99" s="1"/>
      <c r="CK99" s="1"/>
      <c r="CL99" s="1"/>
      <c r="CM99" s="1"/>
      <c r="CN99" s="1"/>
      <c r="CO99" s="1"/>
      <c r="CP99" s="1"/>
      <c r="CQ99" s="1"/>
      <c r="CR99" s="1"/>
      <c r="CS99" s="1"/>
      <c r="CT99" s="1"/>
      <c r="CU99" s="1"/>
      <c r="CV99" s="1"/>
      <c r="CW99" s="1"/>
      <c r="CX99" s="1"/>
      <c r="CY99" s="1"/>
      <c r="CZ99" s="1"/>
      <c r="DA99" s="1"/>
      <c r="DB99" s="1"/>
      <c r="DC99" s="1"/>
      <c r="DD99" s="1"/>
      <c r="DE99" s="1"/>
      <c r="DF99" s="1"/>
      <c r="DG99" s="1"/>
      <c r="DH99" s="1"/>
      <c r="DI99" s="1"/>
      <c r="DJ99" s="1"/>
      <c r="DK99" s="1"/>
      <c r="DL99" s="1"/>
      <c r="DM99" s="1"/>
      <c r="DN99" s="1"/>
      <c r="DO99" s="1"/>
      <c r="DP99" s="1"/>
      <c r="DQ99" s="1"/>
      <c r="DR99" s="1"/>
      <c r="DS99" s="1"/>
      <c r="DT99" s="1"/>
      <c r="DU99" s="1"/>
      <c r="DV99" s="1"/>
      <c r="DW99" s="1"/>
      <c r="DX99" s="1"/>
      <c r="DY99" s="1"/>
      <c r="DZ99" s="1"/>
      <c r="EA99" s="1"/>
      <c r="EB99" s="1"/>
      <c r="EC99" s="1"/>
      <c r="ED99" s="1"/>
      <c r="EE99" s="1"/>
      <c r="EF99" s="1"/>
      <c r="EG99" s="1"/>
      <c r="EH99" s="1"/>
      <c r="EI99" s="1"/>
      <c r="EJ99" s="1"/>
      <c r="EK99" s="1"/>
      <c r="EL99" s="1"/>
      <c r="EM99" s="1"/>
      <c r="EN99" s="1"/>
      <c r="EO99" s="1"/>
      <c r="EP99" s="1"/>
      <c r="EQ99" s="1"/>
      <c r="ER99" s="1"/>
      <c r="ES99" s="1"/>
      <c r="ET99" s="1"/>
      <c r="EU99" s="1"/>
      <c r="EV99" s="1"/>
      <c r="EW99" s="1"/>
      <c r="EX99" s="1"/>
      <c r="EY99" s="1"/>
      <c r="EZ99" s="1"/>
      <c r="FA99" s="1"/>
      <c r="FB99" s="1"/>
      <c r="FC99" s="1"/>
      <c r="FD99" s="1"/>
      <c r="FE99" s="1"/>
      <c r="FF99" s="1"/>
      <c r="FG99" s="1"/>
      <c r="FH99" s="1"/>
      <c r="FI99" s="1"/>
      <c r="FJ99" s="1"/>
      <c r="FK99" s="1"/>
      <c r="FL99" s="1"/>
      <c r="FM99" s="1"/>
      <c r="FN99" s="1"/>
      <c r="FO99" s="1"/>
      <c r="FP99" s="1"/>
      <c r="FQ99" s="1"/>
      <c r="FR99" s="1"/>
      <c r="FS99" s="1"/>
      <c r="FT99" s="1"/>
      <c r="FU99" s="1"/>
      <c r="FV99" s="1"/>
      <c r="FW99" s="1"/>
      <c r="FX99" s="1"/>
      <c r="FY99" s="1"/>
      <c r="FZ99" s="1"/>
      <c r="GA99" s="1"/>
      <c r="GB99" s="1"/>
      <c r="GC99" s="1"/>
      <c r="GD99" s="1"/>
      <c r="GE99" s="1"/>
      <c r="GF99" s="1"/>
      <c r="GG99" s="1"/>
      <c r="GH99" s="1"/>
      <c r="GI99" s="1"/>
      <c r="GJ99" s="1"/>
      <c r="GK99" s="1"/>
      <c r="GL99" s="1"/>
      <c r="GM99" s="1"/>
      <c r="GN99" s="1"/>
      <c r="GO99" s="1"/>
      <c r="GP99" s="1"/>
      <c r="GQ99" s="1"/>
      <c r="GR99" s="1"/>
      <c r="GS99" s="1"/>
      <c r="GT99" s="1"/>
      <c r="GU99" s="1"/>
      <c r="GV99" s="1"/>
      <c r="GW99" s="1"/>
      <c r="GX99" s="1"/>
      <c r="GY99" s="1"/>
      <c r="GZ99" s="1"/>
      <c r="HA99" s="1"/>
      <c r="HB99" s="1"/>
      <c r="HC99" s="1"/>
      <c r="HD99" s="1"/>
      <c r="HE99" s="1"/>
      <c r="HF99" s="1"/>
      <c r="HG99" s="1"/>
      <c r="HH99" s="1"/>
      <c r="HI99" s="1"/>
      <c r="HJ99" s="1"/>
      <c r="HK99" s="1"/>
      <c r="HL99" s="1"/>
      <c r="HM99" s="1"/>
      <c r="HN99" s="1"/>
      <c r="HO99" s="1"/>
      <c r="HP99" s="1"/>
      <c r="HQ99" s="1"/>
      <c r="HR99" s="1"/>
      <c r="HS99" s="1"/>
      <c r="HT99" s="1"/>
      <c r="HU99" s="1"/>
      <c r="HV99" s="1"/>
      <c r="HW99" s="1"/>
      <c r="HX99" s="1"/>
      <c r="HY99" s="1"/>
      <c r="HZ99" s="1"/>
      <c r="IA99" s="1"/>
      <c r="IB99" s="1"/>
      <c r="IC99" s="1"/>
      <c r="ID99" s="1"/>
      <c r="IE99" s="1"/>
      <c r="IF99" s="1"/>
      <c r="IG99" s="1"/>
      <c r="IH99" s="1"/>
      <c r="II99" s="1"/>
      <c r="IJ99" s="1"/>
      <c r="IK99" s="1"/>
      <c r="IL99" s="1"/>
      <c r="IM99" s="1"/>
      <c r="IN99" s="1"/>
      <c r="IO99" s="1"/>
      <c r="IP99" s="1"/>
      <c r="IQ99" s="1"/>
      <c r="IR99" s="1"/>
      <c r="IS99" s="1"/>
      <c r="IT99" s="1"/>
      <c r="IU99" s="1"/>
      <c r="IV99" s="1"/>
      <c r="IW99" s="1"/>
      <c r="IX99" s="1"/>
      <c r="IY99" s="1"/>
      <c r="IZ99" s="1"/>
      <c r="JA99" s="1"/>
      <c r="JB99" s="1"/>
      <c r="JC99" s="1"/>
      <c r="JD99" s="1"/>
      <c r="JE99" s="1"/>
      <c r="JF99" s="1"/>
      <c r="JG99" s="1"/>
      <c r="JH99" s="1"/>
      <c r="JI99" s="1"/>
      <c r="JJ99" s="1"/>
      <c r="JK99" s="1"/>
      <c r="JL99" s="1"/>
      <c r="JM99" s="1"/>
      <c r="JN99" s="1"/>
      <c r="JO99" s="1"/>
      <c r="JP99" s="1"/>
      <c r="JQ99" s="1"/>
      <c r="JR99" s="1"/>
      <c r="JS99" s="1"/>
      <c r="JT99" s="1"/>
      <c r="JU99" s="1"/>
      <c r="JV99" s="1"/>
      <c r="JW99" s="1"/>
      <c r="JX99" s="1"/>
      <c r="JY99" s="1"/>
      <c r="JZ99" s="1"/>
      <c r="KA99" s="1"/>
      <c r="KB99" s="1"/>
      <c r="KC99" s="1"/>
      <c r="KD99" s="1"/>
      <c r="KE99" s="1"/>
      <c r="KF99" s="1"/>
      <c r="KG99" s="1"/>
      <c r="KH99" s="1"/>
      <c r="KI99" s="1"/>
      <c r="KJ99" s="1"/>
      <c r="KK99" s="1"/>
      <c r="KL99" s="1"/>
      <c r="KM99" s="1"/>
      <c r="KN99" s="1"/>
      <c r="KO99" s="1"/>
      <c r="KP99" s="1"/>
      <c r="KQ99" s="1"/>
      <c r="KR99" s="1"/>
      <c r="KS99" s="1"/>
      <c r="KT99" s="1"/>
      <c r="KU99" s="1"/>
      <c r="KV99" s="1"/>
      <c r="KW99" s="1"/>
      <c r="KX99" s="1"/>
      <c r="KY99" s="1"/>
      <c r="KZ99" s="1"/>
      <c r="LA99" s="1"/>
      <c r="LB99" s="1"/>
      <c r="LC99" s="1"/>
      <c r="LD99" s="1"/>
      <c r="LE99" s="1"/>
      <c r="LF99" s="1"/>
      <c r="LG99" s="1"/>
      <c r="LH99" s="1"/>
      <c r="LI99" s="1"/>
      <c r="LJ99" s="1"/>
      <c r="LK99" s="1"/>
      <c r="LL99" s="1"/>
      <c r="LM99" s="1"/>
      <c r="LN99" s="1"/>
      <c r="LO99" s="1"/>
      <c r="LP99" s="1"/>
      <c r="LQ99" s="1"/>
      <c r="LR99" s="1"/>
      <c r="LS99" s="1"/>
      <c r="LT99" s="1"/>
      <c r="LU99" s="1"/>
      <c r="LV99" s="1"/>
      <c r="LW99" s="1"/>
      <c r="LX99" s="1"/>
      <c r="LY99" s="1"/>
      <c r="LZ99" s="1"/>
      <c r="MA99" s="1"/>
      <c r="MB99" s="1"/>
      <c r="MC99" s="1"/>
      <c r="MD99" s="1"/>
      <c r="ME99" s="1"/>
      <c r="MF99" s="1"/>
      <c r="MG99" s="1"/>
      <c r="MH99" s="1"/>
      <c r="MI99" s="1"/>
      <c r="MJ99" s="1"/>
      <c r="MK99" s="1"/>
      <c r="ML99" s="1"/>
      <c r="MM99" s="1"/>
      <c r="MN99" s="1"/>
      <c r="MO99" s="1"/>
      <c r="MP99" s="1"/>
      <c r="MQ99" s="1"/>
      <c r="MR99" s="1"/>
      <c r="MS99" s="1"/>
      <c r="MT99" s="1"/>
      <c r="MU99" s="1"/>
      <c r="MV99" s="1"/>
      <c r="MW99" s="1"/>
      <c r="MX99" s="1"/>
      <c r="MY99" s="1"/>
      <c r="MZ99" s="1"/>
      <c r="NA99" s="1"/>
      <c r="NB99" s="1"/>
      <c r="NC99" s="1"/>
      <c r="ND99" s="1"/>
      <c r="NE99" s="1"/>
      <c r="NF99" s="1"/>
      <c r="NG99" s="1"/>
      <c r="NH99" s="1"/>
      <c r="NI99" s="1"/>
      <c r="NJ99" s="1"/>
      <c r="NK99" s="1"/>
      <c r="NL99" s="1"/>
      <c r="NM99" s="1"/>
      <c r="NN99" s="1"/>
      <c r="NO99" s="1"/>
      <c r="NP99" s="1"/>
      <c r="NQ99" s="1"/>
      <c r="NR99" s="1"/>
      <c r="NS99" s="1"/>
      <c r="NT99" s="1"/>
      <c r="NU99" s="1"/>
      <c r="NV99" s="1"/>
      <c r="NW99" s="1"/>
      <c r="NX99" s="1"/>
      <c r="NY99" s="1"/>
      <c r="NZ99" s="1"/>
      <c r="OA99" s="1"/>
      <c r="OB99" s="1"/>
      <c r="OC99" s="1"/>
      <c r="OD99" s="1"/>
      <c r="OE99" s="1"/>
      <c r="OF99" s="1"/>
      <c r="OG99" s="1"/>
      <c r="OH99" s="1"/>
      <c r="OI99" s="1"/>
      <c r="OJ99" s="1"/>
      <c r="OK99" s="1"/>
      <c r="OL99" s="1"/>
      <c r="OM99" s="1"/>
      <c r="ON99" s="1"/>
      <c r="OO99" s="1"/>
      <c r="OP99" s="1"/>
      <c r="OQ99" s="1"/>
      <c r="OR99" s="1"/>
      <c r="OS99" s="1"/>
      <c r="OT99" s="1"/>
      <c r="OU99" s="1"/>
      <c r="OV99" s="1"/>
      <c r="OW99" s="1"/>
      <c r="OX99" s="1"/>
      <c r="OY99" s="1"/>
      <c r="OZ99" s="1"/>
      <c r="PA99" s="1"/>
      <c r="PB99" s="1"/>
      <c r="PC99" s="1"/>
      <c r="PD99" s="1"/>
      <c r="PE99" s="1"/>
      <c r="PF99" s="1"/>
      <c r="PG99" s="1"/>
      <c r="PH99" s="1"/>
      <c r="PI99" s="1"/>
      <c r="PJ99" s="1"/>
      <c r="PK99" s="1"/>
      <c r="PL99" s="1"/>
      <c r="PM99" s="1"/>
      <c r="PN99" s="1"/>
      <c r="PO99" s="1"/>
      <c r="PP99" s="1"/>
      <c r="PQ99" s="1"/>
      <c r="PR99" s="1"/>
      <c r="PS99" s="1"/>
      <c r="PT99" s="1"/>
      <c r="PU99" s="1"/>
      <c r="PV99" s="1"/>
      <c r="PW99" s="1"/>
      <c r="PX99" s="1"/>
      <c r="PY99" s="1"/>
      <c r="PZ99" s="1"/>
      <c r="QA99" s="1"/>
      <c r="QB99" s="1"/>
      <c r="QC99" s="1"/>
      <c r="QD99" s="1"/>
      <c r="QE99" s="1"/>
      <c r="QF99" s="1"/>
      <c r="QG99" s="1"/>
      <c r="QH99" s="1"/>
      <c r="QI99" s="1"/>
      <c r="QJ99" s="1"/>
      <c r="QK99" s="1"/>
      <c r="QL99" s="1"/>
      <c r="QM99" s="1"/>
      <c r="QN99" s="1"/>
      <c r="QO99" s="1"/>
      <c r="QP99" s="1"/>
      <c r="QQ99" s="1"/>
      <c r="QR99" s="1"/>
      <c r="QS99" s="1"/>
      <c r="QT99" s="1"/>
      <c r="QU99" s="1"/>
      <c r="QV99" s="1"/>
      <c r="QW99" s="1"/>
      <c r="QX99" s="1"/>
      <c r="QY99" s="1"/>
      <c r="QZ99" s="1"/>
      <c r="RA99" s="1"/>
      <c r="RB99" s="1"/>
      <c r="RC99" s="1"/>
      <c r="RD99" s="1"/>
      <c r="RE99" s="1"/>
      <c r="RF99" s="1"/>
      <c r="RG99" s="1"/>
      <c r="RH99" s="1"/>
      <c r="RI99" s="1"/>
      <c r="RJ99" s="1"/>
      <c r="RK99" s="1"/>
      <c r="RL99" s="1"/>
      <c r="RM99" s="1"/>
      <c r="RN99" s="1"/>
      <c r="RO99" s="1"/>
      <c r="RP99" s="1"/>
      <c r="RQ99" s="1"/>
      <c r="RR99" s="1"/>
      <c r="RS99" s="1"/>
      <c r="RT99" s="1"/>
      <c r="RU99" s="1"/>
      <c r="RV99" s="1"/>
      <c r="RW99" s="1"/>
      <c r="RX99" s="1"/>
      <c r="RY99" s="1"/>
      <c r="RZ99" s="1"/>
      <c r="SA99" s="1"/>
      <c r="SB99" s="1"/>
      <c r="SC99" s="1"/>
      <c r="SD99" s="1"/>
      <c r="SE99" s="1"/>
      <c r="SF99" s="1"/>
      <c r="SG99" s="1"/>
      <c r="SH99" s="1"/>
      <c r="SI99" s="1"/>
      <c r="SJ99" s="1"/>
      <c r="SK99" s="1"/>
      <c r="SL99" s="1"/>
      <c r="SM99" s="1"/>
      <c r="SN99" s="1"/>
      <c r="SO99" s="1"/>
      <c r="SP99" s="1"/>
      <c r="SQ99" s="1"/>
      <c r="SR99" s="1"/>
      <c r="SS99" s="1"/>
      <c r="ST99" s="1"/>
      <c r="SU99" s="1"/>
      <c r="SV99" s="1"/>
      <c r="SW99" s="1"/>
      <c r="SX99" s="1"/>
      <c r="SY99" s="1"/>
      <c r="SZ99" s="1"/>
      <c r="TA99" s="1"/>
      <c r="TB99" s="1"/>
      <c r="TC99" s="1"/>
      <c r="TD99" s="1"/>
      <c r="TE99" s="1"/>
      <c r="TF99" s="1"/>
      <c r="TG99" s="1"/>
      <c r="TH99" s="1"/>
      <c r="TI99" s="1"/>
      <c r="TJ99" s="1"/>
      <c r="TK99" s="1"/>
      <c r="TL99" s="1"/>
      <c r="TM99" s="1"/>
      <c r="TN99" s="1"/>
      <c r="TO99" s="1"/>
      <c r="TP99" s="1"/>
      <c r="TQ99" s="1"/>
      <c r="TR99" s="1"/>
      <c r="TS99" s="1"/>
      <c r="TT99" s="1"/>
      <c r="TU99" s="1"/>
      <c r="TV99" s="1"/>
      <c r="TW99" s="1"/>
      <c r="TX99" s="1"/>
      <c r="TY99" s="1"/>
      <c r="TZ99" s="1"/>
      <c r="UA99" s="1"/>
      <c r="UB99" s="1"/>
      <c r="UC99" s="1"/>
      <c r="UD99" s="1"/>
      <c r="UE99" s="1"/>
      <c r="UF99" s="1"/>
      <c r="UG99" s="1"/>
      <c r="UH99" s="1"/>
      <c r="UI99" s="1"/>
      <c r="UJ99" s="1"/>
      <c r="UK99" s="1"/>
      <c r="UL99" s="1"/>
      <c r="UM99" s="1"/>
      <c r="UN99" s="1"/>
      <c r="UO99" s="1"/>
      <c r="UP99" s="1"/>
      <c r="UQ99" s="1"/>
      <c r="UR99" s="1"/>
      <c r="US99" s="1"/>
      <c r="UT99" s="1"/>
      <c r="UU99" s="1"/>
      <c r="UV99" s="1"/>
      <c r="UW99" s="1"/>
      <c r="UX99" s="1"/>
      <c r="UY99" s="1"/>
      <c r="UZ99" s="1"/>
      <c r="VA99" s="1"/>
      <c r="VB99" s="1"/>
      <c r="VC99" s="1"/>
      <c r="VD99" s="1"/>
      <c r="VE99" s="1"/>
      <c r="VF99" s="1"/>
      <c r="VG99" s="1"/>
      <c r="VH99" s="1"/>
      <c r="VI99" s="1"/>
      <c r="VJ99" s="1"/>
      <c r="VK99" s="1"/>
      <c r="VL99" s="1"/>
      <c r="VM99" s="1"/>
      <c r="VN99" s="1"/>
      <c r="VO99" s="1"/>
      <c r="VP99" s="1"/>
      <c r="VQ99" s="1"/>
      <c r="VR99" s="1"/>
      <c r="VS99" s="1"/>
      <c r="VT99" s="1"/>
      <c r="VU99" s="1"/>
      <c r="VV99" s="1"/>
      <c r="VW99" s="1"/>
      <c r="VX99" s="1"/>
      <c r="VY99" s="1"/>
      <c r="VZ99" s="1"/>
      <c r="WA99" s="1"/>
      <c r="WB99" s="1"/>
      <c r="WC99" s="1"/>
      <c r="WD99" s="1"/>
      <c r="WE99" s="1"/>
      <c r="WF99" s="1"/>
      <c r="WG99" s="1"/>
      <c r="WH99" s="1"/>
      <c r="WI99" s="1"/>
      <c r="WJ99" s="1"/>
      <c r="WK99" s="1"/>
      <c r="WL99" s="1"/>
      <c r="WM99" s="1"/>
      <c r="WN99" s="1"/>
      <c r="WO99" s="1"/>
      <c r="WP99" s="1"/>
      <c r="WQ99" s="1"/>
      <c r="WR99" s="1"/>
      <c r="WS99" s="1"/>
      <c r="WT99" s="1"/>
      <c r="WU99" s="1"/>
      <c r="WV99" s="1"/>
      <c r="WW99" s="1"/>
      <c r="WX99" s="1"/>
      <c r="WY99" s="1"/>
      <c r="WZ99" s="1"/>
      <c r="XA99" s="1"/>
      <c r="XB99" s="1"/>
      <c r="XC99" s="1"/>
      <c r="XD99" s="1"/>
      <c r="XE99" s="1"/>
      <c r="XF99" s="1"/>
      <c r="XG99" s="1"/>
      <c r="XH99" s="1"/>
      <c r="XI99" s="1"/>
      <c r="XJ99" s="1"/>
      <c r="XK99" s="1"/>
      <c r="XL99" s="1"/>
      <c r="XM99" s="1"/>
      <c r="XN99" s="1"/>
      <c r="XO99" s="1"/>
      <c r="XP99" s="1"/>
      <c r="XQ99" s="1"/>
      <c r="XR99" s="1"/>
      <c r="XS99" s="1"/>
      <c r="XT99" s="1"/>
      <c r="XU99" s="1"/>
      <c r="XV99" s="1"/>
      <c r="XW99" s="1"/>
      <c r="XX99" s="1"/>
      <c r="XY99" s="1"/>
      <c r="XZ99" s="1"/>
      <c r="YA99" s="1"/>
      <c r="YB99" s="1"/>
      <c r="YC99" s="1"/>
      <c r="YD99" s="1"/>
      <c r="YE99" s="1"/>
      <c r="YF99" s="1"/>
      <c r="YG99" s="1"/>
      <c r="YH99" s="1"/>
      <c r="YI99" s="1"/>
      <c r="YJ99" s="1"/>
      <c r="YK99" s="1"/>
      <c r="YL99" s="1"/>
      <c r="YM99" s="1"/>
      <c r="YN99" s="1"/>
      <c r="YO99" s="1"/>
      <c r="YP99" s="1"/>
      <c r="YQ99" s="1"/>
      <c r="YR99" s="1"/>
      <c r="YS99" s="1"/>
      <c r="YT99" s="1"/>
      <c r="YU99" s="1"/>
      <c r="YV99" s="1"/>
      <c r="YW99" s="1"/>
      <c r="YX99" s="1"/>
      <c r="YY99" s="1"/>
      <c r="YZ99" s="1"/>
      <c r="ZA99" s="1"/>
      <c r="ZB99" s="1"/>
      <c r="ZC99" s="1"/>
      <c r="ZD99" s="1"/>
      <c r="ZE99" s="1"/>
      <c r="ZF99" s="1"/>
      <c r="ZG99" s="1"/>
      <c r="ZH99" s="1"/>
      <c r="ZI99" s="1"/>
      <c r="ZJ99" s="1"/>
      <c r="ZK99" s="1"/>
      <c r="ZL99" s="1"/>
      <c r="ZM99" s="1"/>
      <c r="ZN99" s="1"/>
      <c r="ZO99" s="1"/>
      <c r="ZP99" s="1"/>
      <c r="ZQ99" s="1"/>
      <c r="ZR99" s="1"/>
      <c r="ZS99" s="1"/>
      <c r="ZT99" s="1"/>
      <c r="ZU99" s="1"/>
      <c r="ZV99" s="1"/>
      <c r="ZW99" s="1"/>
      <c r="ZX99" s="1"/>
      <c r="ZY99" s="1"/>
      <c r="ZZ99" s="1"/>
      <c r="AAA99" s="1"/>
      <c r="AAB99" s="1"/>
      <c r="AAC99" s="1"/>
      <c r="AAD99" s="1"/>
      <c r="AAE99" s="1"/>
      <c r="AAF99" s="1"/>
      <c r="AAG99" s="1"/>
      <c r="AAH99" s="1"/>
      <c r="AAI99" s="1"/>
      <c r="AAJ99" s="1"/>
      <c r="AAK99" s="1"/>
      <c r="AAL99" s="1"/>
      <c r="AAM99" s="1"/>
      <c r="AAN99" s="1"/>
      <c r="AAO99" s="1"/>
      <c r="AAP99" s="1"/>
      <c r="AAQ99" s="1"/>
      <c r="AAR99" s="1"/>
      <c r="AAS99" s="1"/>
      <c r="AAT99" s="1"/>
      <c r="AAU99" s="1"/>
      <c r="AAV99" s="1"/>
      <c r="AAW99" s="1"/>
      <c r="AAX99" s="1"/>
      <c r="AAY99" s="1"/>
      <c r="AAZ99" s="1"/>
      <c r="ABA99" s="1"/>
      <c r="ABB99" s="1"/>
      <c r="ABC99" s="1"/>
      <c r="ABD99" s="1"/>
      <c r="ABE99" s="1"/>
      <c r="ABF99" s="1"/>
      <c r="ABG99" s="1"/>
      <c r="ABH99" s="1"/>
      <c r="ABI99" s="1"/>
      <c r="ABJ99" s="1"/>
      <c r="ABK99" s="1"/>
      <c r="ABL99" s="1"/>
      <c r="ABM99" s="1"/>
      <c r="ABN99" s="1"/>
      <c r="ABO99" s="1"/>
      <c r="ABP99" s="1"/>
      <c r="ABQ99" s="1"/>
      <c r="ABR99" s="1"/>
      <c r="ABS99" s="1"/>
      <c r="ABT99" s="1"/>
      <c r="ABU99" s="1"/>
      <c r="ABV99" s="1"/>
      <c r="ABW99" s="1"/>
      <c r="ABX99" s="1"/>
      <c r="ABY99" s="1"/>
      <c r="ABZ99" s="1"/>
      <c r="ACA99" s="1"/>
      <c r="ACB99" s="1"/>
      <c r="ACC99" s="1"/>
      <c r="ACD99" s="1"/>
      <c r="ACE99" s="1"/>
      <c r="ACF99" s="1"/>
      <c r="ACG99" s="1"/>
      <c r="ACH99" s="1"/>
      <c r="ACI99" s="1"/>
      <c r="ACJ99" s="1"/>
      <c r="ACK99" s="1"/>
      <c r="ACL99" s="1"/>
      <c r="ACM99" s="1"/>
      <c r="ACN99" s="1"/>
      <c r="ACO99" s="1"/>
      <c r="ACP99" s="1"/>
      <c r="ACQ99" s="1"/>
      <c r="ACR99" s="1"/>
      <c r="ACS99" s="1"/>
      <c r="ACT99" s="1"/>
      <c r="ACU99" s="1"/>
      <c r="ACV99" s="1"/>
      <c r="ACW99" s="1"/>
      <c r="ACX99" s="1"/>
      <c r="ACY99" s="1"/>
      <c r="ACZ99" s="1"/>
      <c r="ADA99" s="1"/>
      <c r="ADB99" s="1"/>
      <c r="ADC99" s="1"/>
      <c r="ADD99" s="1"/>
      <c r="ADE99" s="1"/>
      <c r="ADF99" s="1"/>
      <c r="ADG99" s="1"/>
      <c r="ADH99" s="1"/>
      <c r="ADI99" s="1"/>
      <c r="ADJ99" s="1"/>
      <c r="ADK99" s="1"/>
      <c r="ADL99" s="1"/>
      <c r="ADM99" s="1"/>
      <c r="ADN99" s="1"/>
      <c r="ADO99" s="1"/>
      <c r="ADP99" s="1"/>
      <c r="ADQ99" s="1"/>
      <c r="ADR99" s="1"/>
      <c r="ADS99" s="1"/>
      <c r="ADT99" s="1"/>
      <c r="ADU99" s="1"/>
      <c r="ADV99" s="1"/>
      <c r="ADW99" s="1"/>
      <c r="ADX99" s="1"/>
      <c r="ADY99" s="1"/>
      <c r="ADZ99" s="1"/>
      <c r="AEA99" s="1"/>
      <c r="AEB99" s="1"/>
      <c r="AEC99" s="1"/>
      <c r="AED99" s="1"/>
      <c r="AEE99" s="1"/>
      <c r="AEF99" s="1"/>
      <c r="AEG99" s="1"/>
      <c r="AEH99" s="1"/>
      <c r="AEI99" s="1"/>
      <c r="AEJ99" s="1"/>
      <c r="AEK99" s="1"/>
      <c r="AEL99" s="1"/>
      <c r="AEM99" s="1"/>
      <c r="AEN99" s="1"/>
      <c r="AEO99" s="1"/>
      <c r="AEP99" s="1"/>
      <c r="AEQ99" s="1"/>
      <c r="AER99" s="1"/>
      <c r="AES99" s="1"/>
      <c r="AET99" s="1"/>
      <c r="AEU99" s="1"/>
      <c r="AEV99" s="1"/>
      <c r="AEW99" s="1"/>
      <c r="AEX99" s="1"/>
      <c r="AEY99" s="1"/>
      <c r="AEZ99" s="1"/>
      <c r="AFA99" s="1"/>
      <c r="AFB99" s="1"/>
      <c r="AFC99" s="1"/>
      <c r="AFD99" s="1"/>
      <c r="AFE99" s="1"/>
      <c r="AFF99" s="1"/>
      <c r="AFG99" s="1"/>
      <c r="AFH99" s="1"/>
      <c r="AFI99" s="1"/>
      <c r="AFJ99" s="1"/>
      <c r="AFK99" s="1"/>
      <c r="AFL99" s="1"/>
      <c r="AFM99" s="1"/>
      <c r="AFN99" s="1"/>
      <c r="AFO99" s="1"/>
      <c r="AFP99" s="1"/>
      <c r="AFQ99" s="1"/>
      <c r="AFR99" s="1"/>
      <c r="AFS99" s="1"/>
      <c r="AFT99" s="1"/>
      <c r="AFU99" s="1"/>
      <c r="AFV99" s="1"/>
      <c r="AFW99" s="1"/>
      <c r="AFX99" s="1"/>
      <c r="AFY99" s="1"/>
      <c r="AFZ99" s="1"/>
      <c r="AGA99" s="1"/>
      <c r="AGB99" s="1"/>
      <c r="AGC99" s="1"/>
      <c r="AGD99" s="1"/>
      <c r="AGE99" s="1"/>
      <c r="AGF99" s="1"/>
      <c r="AGG99" s="1"/>
      <c r="AGH99" s="1"/>
      <c r="AGI99" s="1"/>
      <c r="AGJ99" s="1"/>
      <c r="AGK99" s="1"/>
      <c r="AGL99" s="1"/>
      <c r="AGM99" s="1"/>
      <c r="AGN99" s="1"/>
      <c r="AGO99" s="1"/>
      <c r="AGP99" s="1"/>
      <c r="AGQ99" s="1"/>
      <c r="AGR99" s="1"/>
      <c r="AGS99" s="1"/>
      <c r="AGT99" s="1"/>
      <c r="AGU99" s="1"/>
      <c r="AGV99" s="1"/>
      <c r="AGW99" s="1"/>
      <c r="AGX99" s="1"/>
      <c r="AGY99" s="1"/>
      <c r="AGZ99" s="1"/>
      <c r="AHA99" s="1"/>
      <c r="AHB99" s="1"/>
      <c r="AHC99" s="1"/>
      <c r="AHD99" s="1"/>
      <c r="AHE99" s="1"/>
      <c r="AHF99" s="1"/>
      <c r="AHG99" s="1"/>
      <c r="AHH99" s="1"/>
      <c r="AHI99" s="1"/>
      <c r="AHJ99" s="1"/>
      <c r="AHK99" s="1"/>
      <c r="AHL99" s="1"/>
      <c r="AHM99" s="1"/>
      <c r="AHN99" s="1"/>
      <c r="AHO99" s="1"/>
      <c r="AHP99" s="1"/>
      <c r="AHQ99" s="1"/>
      <c r="AHR99" s="1"/>
      <c r="AHS99" s="1"/>
      <c r="AHT99" s="1"/>
      <c r="AHU99" s="1"/>
      <c r="AHV99" s="1"/>
      <c r="AHW99" s="1"/>
      <c r="AHX99" s="1"/>
      <c r="AHY99" s="1"/>
      <c r="AHZ99" s="1"/>
      <c r="AIA99" s="1"/>
      <c r="AIB99" s="1"/>
      <c r="AIC99" s="1"/>
      <c r="AID99" s="1"/>
      <c r="AIE99" s="1"/>
      <c r="AIF99" s="1"/>
      <c r="AIG99" s="1"/>
      <c r="AIH99" s="1"/>
      <c r="AII99" s="1"/>
      <c r="AIJ99" s="1"/>
      <c r="AIK99" s="1"/>
      <c r="AIL99" s="1"/>
      <c r="AIM99" s="1"/>
      <c r="AIN99" s="1"/>
      <c r="AIO99" s="1"/>
      <c r="AIP99" s="1"/>
      <c r="AIQ99" s="1"/>
      <c r="AIR99" s="1"/>
      <c r="AIS99" s="1"/>
      <c r="AIT99" s="1"/>
      <c r="AIU99" s="1"/>
      <c r="AIV99" s="1"/>
      <c r="AIW99" s="1"/>
      <c r="AIX99" s="1"/>
      <c r="AIY99" s="1"/>
      <c r="AIZ99" s="1"/>
      <c r="AJA99" s="1"/>
      <c r="AJB99" s="1"/>
      <c r="AJC99" s="1"/>
      <c r="AJD99" s="1"/>
      <c r="AJE99" s="1"/>
      <c r="AJF99" s="1"/>
      <c r="AJG99" s="1"/>
      <c r="AJH99" s="1"/>
      <c r="AJI99" s="1"/>
      <c r="AJJ99" s="1"/>
      <c r="AJK99" s="1"/>
      <c r="AJL99" s="1"/>
      <c r="AJM99" s="1"/>
      <c r="AJN99" s="1"/>
      <c r="AJO99" s="1"/>
      <c r="AJP99" s="1"/>
      <c r="AJQ99" s="1"/>
      <c r="AJR99" s="1"/>
      <c r="AJS99" s="1"/>
      <c r="AJT99" s="1"/>
      <c r="AJU99" s="1"/>
      <c r="AJV99" s="1"/>
      <c r="AJW99" s="1"/>
      <c r="AJX99" s="1"/>
      <c r="AJY99" s="1"/>
      <c r="AJZ99" s="1"/>
      <c r="AKA99" s="1"/>
      <c r="AKB99" s="1"/>
      <c r="AKC99" s="1"/>
      <c r="AKD99" s="1"/>
      <c r="AKE99" s="1"/>
      <c r="AKF99" s="1"/>
      <c r="AKG99" s="1"/>
      <c r="AKH99" s="1"/>
      <c r="AKI99" s="1"/>
      <c r="AKJ99" s="1"/>
      <c r="AKK99" s="1"/>
      <c r="AKL99" s="1"/>
      <c r="AKM99" s="1"/>
      <c r="AKN99" s="1"/>
      <c r="AKO99" s="1"/>
      <c r="AKP99" s="1"/>
      <c r="AKQ99" s="1"/>
      <c r="AKR99" s="1"/>
      <c r="AKS99" s="1"/>
      <c r="AKT99" s="1"/>
      <c r="AKU99" s="1"/>
      <c r="AKV99" s="1"/>
      <c r="AKW99" s="1"/>
      <c r="AKX99" s="1"/>
      <c r="AKY99" s="1"/>
      <c r="AKZ99" s="1"/>
      <c r="ALA99" s="1"/>
      <c r="ALB99" s="1"/>
      <c r="ALC99" s="1"/>
      <c r="ALD99" s="1"/>
      <c r="ALE99" s="1"/>
      <c r="ALF99" s="1"/>
      <c r="ALG99" s="1"/>
      <c r="ALH99" s="1"/>
      <c r="ALI99" s="1"/>
      <c r="ALJ99" s="1"/>
      <c r="ALK99" s="1"/>
      <c r="ALL99" s="1"/>
      <c r="ALM99" s="1"/>
      <c r="ALN99" s="1"/>
      <c r="ALO99" s="1"/>
      <c r="ALP99" s="1"/>
      <c r="ALQ99" s="1"/>
      <c r="ALR99" s="1"/>
      <c r="ALS99" s="1"/>
      <c r="ALT99" s="1"/>
      <c r="ALU99" s="1"/>
      <c r="ALV99" s="1"/>
      <c r="ALW99" s="1"/>
      <c r="ALX99" s="1"/>
      <c r="ALY99" s="1"/>
      <c r="ALZ99" s="1"/>
      <c r="AMA99" s="1"/>
      <c r="AMB99" s="1"/>
      <c r="AMC99" s="1"/>
      <c r="AMD99" s="1"/>
      <c r="AME99" s="1"/>
      <c r="AMF99" s="1"/>
      <c r="AMG99" s="1"/>
      <c r="AMH99" s="1"/>
      <c r="AMI99" s="1"/>
      <c r="AMJ99" s="1"/>
      <c r="AMK99" s="1"/>
      <c r="AML99" s="1"/>
      <c r="AMM99" s="1"/>
      <c r="AMN99" s="1"/>
      <c r="AMO99" s="1"/>
      <c r="AMP99" s="1"/>
      <c r="AMQ99" s="1"/>
      <c r="AMR99" s="1"/>
      <c r="AMS99" s="1"/>
      <c r="AMT99" s="1"/>
      <c r="AMU99" s="1"/>
      <c r="AMV99" s="1"/>
      <c r="AMW99" s="1"/>
      <c r="AMX99" s="1"/>
      <c r="AMY99" s="1"/>
      <c r="AMZ99" s="1"/>
      <c r="ANA99" s="1"/>
      <c r="ANB99" s="1"/>
      <c r="ANC99" s="1"/>
      <c r="AND99" s="1"/>
      <c r="ANE99" s="1"/>
      <c r="ANF99" s="1"/>
      <c r="ANG99" s="1"/>
      <c r="ANH99" s="1"/>
      <c r="ANI99" s="1"/>
      <c r="ANJ99" s="1"/>
      <c r="ANK99" s="1"/>
      <c r="ANL99" s="1"/>
      <c r="ANM99" s="1"/>
      <c r="ANN99" s="1"/>
      <c r="ANO99" s="1"/>
      <c r="ANP99" s="1"/>
      <c r="ANQ99" s="1"/>
      <c r="ANR99" s="1"/>
      <c r="ANS99" s="1"/>
      <c r="ANT99" s="1"/>
      <c r="ANU99" s="1"/>
      <c r="ANV99" s="1"/>
      <c r="ANW99" s="1"/>
      <c r="ANX99" s="1"/>
      <c r="ANY99" s="1"/>
      <c r="ANZ99" s="1"/>
      <c r="AOA99" s="1"/>
      <c r="AOB99" s="1"/>
      <c r="AOC99" s="1"/>
      <c r="AOD99" s="1"/>
      <c r="AOE99" s="1"/>
      <c r="AOF99" s="1"/>
      <c r="AOG99" s="1"/>
      <c r="AOH99" s="1"/>
      <c r="AOI99" s="1"/>
      <c r="AOJ99" s="1"/>
      <c r="AOK99" s="1"/>
      <c r="AOL99" s="1"/>
      <c r="AOM99" s="1"/>
      <c r="AON99" s="1"/>
      <c r="AOO99" s="1"/>
      <c r="AOP99" s="1"/>
      <c r="AOQ99" s="1"/>
      <c r="AOR99" s="1"/>
      <c r="AOS99" s="1"/>
      <c r="AOT99" s="1"/>
      <c r="AOU99" s="1"/>
      <c r="AOV99" s="1"/>
      <c r="AOW99" s="1"/>
      <c r="AOX99" s="1"/>
      <c r="AOY99" s="1"/>
      <c r="AOZ99" s="1"/>
      <c r="APA99" s="1"/>
      <c r="APB99" s="1"/>
      <c r="APC99" s="1"/>
      <c r="APD99" s="1"/>
      <c r="APE99" s="1"/>
      <c r="APF99" s="1"/>
      <c r="APG99" s="1"/>
      <c r="APH99" s="1"/>
      <c r="API99" s="1"/>
      <c r="APJ99" s="1"/>
      <c r="APK99" s="1"/>
      <c r="APL99" s="1"/>
      <c r="APM99" s="1"/>
      <c r="APN99" s="1"/>
      <c r="APO99" s="1"/>
      <c r="APP99" s="1"/>
      <c r="APQ99" s="1"/>
      <c r="APR99" s="1"/>
      <c r="APS99" s="1"/>
      <c r="APT99" s="1"/>
      <c r="APU99" s="1"/>
      <c r="APV99" s="1"/>
      <c r="APW99" s="1"/>
      <c r="APX99" s="1"/>
      <c r="APY99" s="1"/>
      <c r="APZ99" s="1"/>
      <c r="AQA99" s="1"/>
      <c r="AQB99" s="1"/>
      <c r="AQC99" s="1"/>
      <c r="AQD99" s="1"/>
      <c r="AQE99" s="1"/>
      <c r="AQF99" s="1"/>
      <c r="AQG99" s="1"/>
      <c r="AQH99" s="1"/>
      <c r="AQI99" s="1"/>
      <c r="AQJ99" s="1"/>
      <c r="AQK99" s="1"/>
      <c r="AQL99" s="1"/>
      <c r="AQM99" s="1"/>
      <c r="AQN99" s="1"/>
      <c r="AQO99" s="1"/>
      <c r="AQP99" s="1"/>
      <c r="AQQ99" s="1"/>
      <c r="AQR99" s="1"/>
      <c r="AQS99" s="1"/>
      <c r="AQT99" s="1"/>
      <c r="AQU99" s="1"/>
      <c r="AQV99" s="1"/>
      <c r="AQW99" s="1"/>
      <c r="AQX99" s="1"/>
      <c r="AQY99" s="1"/>
      <c r="AQZ99" s="1"/>
      <c r="ARA99" s="1"/>
      <c r="ARB99" s="1"/>
      <c r="ARC99" s="1"/>
      <c r="ARD99" s="1"/>
      <c r="ARE99" s="1"/>
      <c r="ARF99" s="1"/>
      <c r="ARG99" s="1"/>
      <c r="ARH99" s="1"/>
      <c r="ARI99" s="1"/>
      <c r="ARJ99" s="1"/>
      <c r="ARK99" s="1"/>
      <c r="ARL99" s="1"/>
      <c r="ARM99" s="1"/>
      <c r="ARN99" s="1"/>
      <c r="ARO99" s="1"/>
      <c r="ARP99" s="1"/>
      <c r="ARQ99" s="1"/>
      <c r="ARR99" s="1"/>
      <c r="ARS99" s="1"/>
      <c r="ART99" s="1"/>
      <c r="ARU99" s="1"/>
      <c r="ARV99" s="1"/>
      <c r="ARW99" s="1"/>
      <c r="ARX99" s="1"/>
      <c r="ARY99" s="1"/>
      <c r="ARZ99" s="1"/>
      <c r="ASA99" s="1"/>
      <c r="ASB99" s="1"/>
      <c r="ASC99" s="1"/>
      <c r="ASD99" s="1"/>
      <c r="ASE99" s="1"/>
      <c r="ASF99" s="1"/>
      <c r="ASG99" s="1"/>
      <c r="ASH99" s="1"/>
      <c r="ASI99" s="1"/>
      <c r="ASJ99" s="1"/>
      <c r="ASK99" s="1"/>
      <c r="ASL99" s="1"/>
      <c r="ASM99" s="1"/>
      <c r="ASN99" s="1"/>
      <c r="ASO99" s="1"/>
      <c r="ASP99" s="1"/>
      <c r="ASQ99" s="1"/>
      <c r="ASR99" s="1"/>
      <c r="ASS99" s="1"/>
      <c r="AST99" s="1"/>
      <c r="ASU99" s="1"/>
      <c r="ASV99" s="1"/>
      <c r="ASW99" s="1"/>
      <c r="ASX99" s="1"/>
      <c r="ASY99" s="1"/>
      <c r="ASZ99" s="1"/>
      <c r="ATA99" s="1"/>
      <c r="ATB99" s="1"/>
      <c r="ATC99" s="1"/>
      <c r="ATD99" s="1"/>
      <c r="ATE99" s="1"/>
      <c r="ATF99" s="1"/>
      <c r="ATG99" s="1"/>
      <c r="ATH99" s="1"/>
      <c r="ATI99" s="1"/>
      <c r="ATJ99" s="1"/>
      <c r="ATK99" s="1"/>
      <c r="ATL99" s="1"/>
      <c r="ATM99" s="1"/>
      <c r="ATN99" s="1"/>
      <c r="ATO99" s="1"/>
      <c r="ATP99" s="1"/>
      <c r="ATQ99" s="1"/>
      <c r="ATR99" s="1"/>
      <c r="ATS99" s="1"/>
      <c r="ATT99" s="1"/>
      <c r="ATU99" s="1"/>
      <c r="ATV99" s="1"/>
      <c r="ATW99" s="1"/>
      <c r="ATX99" s="1"/>
      <c r="ATY99" s="1"/>
      <c r="ATZ99" s="1"/>
      <c r="AUA99" s="1"/>
      <c r="AUB99" s="1"/>
      <c r="AUC99" s="1"/>
      <c r="AUD99" s="1"/>
      <c r="AUE99" s="1"/>
      <c r="AUF99" s="1"/>
      <c r="AUG99" s="1"/>
      <c r="AUH99" s="1"/>
      <c r="AUI99" s="1"/>
      <c r="AUJ99" s="1"/>
      <c r="AUK99" s="1"/>
      <c r="AUL99" s="1"/>
      <c r="AUM99" s="1"/>
      <c r="AUN99" s="1"/>
      <c r="AUO99" s="1"/>
      <c r="AUP99" s="1"/>
      <c r="AUQ99" s="1"/>
      <c r="AUR99" s="1"/>
      <c r="AUS99" s="1"/>
      <c r="AUT99" s="1"/>
      <c r="AUU99" s="1"/>
      <c r="AUV99" s="1"/>
      <c r="AUW99" s="1"/>
      <c r="AUX99" s="1"/>
      <c r="AUY99" s="1"/>
      <c r="AUZ99" s="1"/>
      <c r="AVA99" s="1"/>
      <c r="AVB99" s="1"/>
      <c r="AVC99" s="1"/>
      <c r="AVD99" s="1"/>
      <c r="AVE99" s="1"/>
      <c r="AVF99" s="1"/>
      <c r="AVG99" s="1"/>
      <c r="AVH99" s="1"/>
      <c r="AVI99" s="1"/>
      <c r="AVJ99" s="1"/>
      <c r="AVK99" s="1"/>
      <c r="AVL99" s="1"/>
      <c r="AVM99" s="1"/>
      <c r="AVN99" s="1"/>
      <c r="AVO99" s="1"/>
      <c r="AVP99" s="1"/>
      <c r="AVQ99" s="1"/>
      <c r="AVR99" s="1"/>
      <c r="AVS99" s="1"/>
      <c r="AVT99" s="1"/>
      <c r="AVU99" s="1"/>
      <c r="AVV99" s="1"/>
      <c r="AVW99" s="1"/>
      <c r="AVX99" s="1"/>
      <c r="AVY99" s="1"/>
      <c r="AVZ99" s="1"/>
      <c r="AWA99" s="1"/>
      <c r="AWB99" s="1"/>
      <c r="AWC99" s="1"/>
      <c r="AWD99" s="1"/>
      <c r="AWE99" s="1"/>
      <c r="AWF99" s="1"/>
      <c r="AWG99" s="1"/>
      <c r="AWH99" s="1"/>
      <c r="AWI99" s="1"/>
      <c r="AWJ99" s="1"/>
      <c r="AWK99" s="1"/>
      <c r="AWL99" s="1"/>
      <c r="AWM99" s="1"/>
      <c r="AWN99" s="1"/>
      <c r="AWO99" s="1"/>
      <c r="AWP99" s="1"/>
      <c r="AWQ99" s="1"/>
      <c r="AWR99" s="1"/>
      <c r="AWS99" s="1"/>
      <c r="AWT99" s="1"/>
      <c r="AWU99" s="1"/>
      <c r="AWV99" s="1"/>
      <c r="AWW99" s="1"/>
      <c r="AWX99" s="1"/>
      <c r="AWY99" s="1"/>
      <c r="AWZ99" s="1"/>
      <c r="AXA99" s="1"/>
      <c r="AXB99" s="1"/>
      <c r="AXC99" s="1"/>
      <c r="AXD99" s="1"/>
      <c r="AXE99" s="1"/>
      <c r="AXF99" s="1"/>
      <c r="AXG99" s="1"/>
      <c r="AXH99" s="1"/>
      <c r="AXI99" s="1"/>
      <c r="AXJ99" s="1"/>
      <c r="AXK99" s="1"/>
      <c r="AXL99" s="1"/>
      <c r="AXM99" s="1"/>
      <c r="AXN99" s="1"/>
      <c r="AXO99" s="1"/>
      <c r="AXP99" s="1"/>
      <c r="AXQ99" s="1"/>
      <c r="AXR99" s="1"/>
      <c r="AXS99" s="1"/>
      <c r="AXT99" s="1"/>
      <c r="AXU99" s="1"/>
      <c r="AXV99" s="1"/>
      <c r="AXW99" s="1"/>
      <c r="AXX99" s="1"/>
      <c r="AXY99" s="1"/>
      <c r="AXZ99" s="1"/>
      <c r="AYA99" s="1"/>
      <c r="AYB99" s="1"/>
      <c r="AYC99" s="1"/>
      <c r="AYD99" s="1"/>
      <c r="AYE99" s="1"/>
      <c r="AYF99" s="1"/>
      <c r="AYG99" s="1"/>
      <c r="AYH99" s="1"/>
      <c r="AYI99" s="1"/>
      <c r="AYJ99" s="1"/>
      <c r="AYK99" s="1"/>
      <c r="AYL99" s="1"/>
      <c r="AYM99" s="1"/>
      <c r="AYN99" s="1"/>
      <c r="AYO99" s="1"/>
      <c r="AYP99" s="1"/>
      <c r="AYQ99" s="1"/>
      <c r="AYR99" s="1"/>
      <c r="AYS99" s="1"/>
      <c r="AYT99" s="1"/>
      <c r="AYU99" s="1"/>
      <c r="AYV99" s="1"/>
      <c r="AYW99" s="1"/>
      <c r="AYX99" s="1"/>
      <c r="AYY99" s="1"/>
      <c r="AYZ99" s="1"/>
      <c r="AZA99" s="1"/>
      <c r="AZB99" s="1"/>
      <c r="AZC99" s="1"/>
      <c r="AZD99" s="1"/>
      <c r="AZE99" s="1"/>
      <c r="AZF99" s="1"/>
      <c r="AZG99" s="1"/>
      <c r="AZH99" s="1"/>
      <c r="AZI99" s="1"/>
      <c r="AZJ99" s="1"/>
      <c r="AZK99" s="1"/>
      <c r="AZL99" s="1"/>
      <c r="AZM99" s="1"/>
      <c r="AZN99" s="1"/>
      <c r="AZO99" s="1"/>
      <c r="AZP99" s="1"/>
      <c r="AZQ99" s="1"/>
      <c r="AZR99" s="1"/>
      <c r="AZS99" s="1"/>
      <c r="AZT99" s="1"/>
      <c r="AZU99" s="1"/>
      <c r="AZV99" s="1"/>
      <c r="AZW99" s="1"/>
      <c r="AZX99" s="1"/>
      <c r="AZY99" s="1"/>
      <c r="AZZ99" s="1"/>
      <c r="BAA99" s="1"/>
      <c r="BAB99" s="1"/>
      <c r="BAC99" s="1"/>
      <c r="BAD99" s="1"/>
      <c r="BAE99" s="1"/>
      <c r="BAF99" s="1"/>
      <c r="BAG99" s="1"/>
      <c r="BAH99" s="1"/>
      <c r="BAI99" s="1"/>
      <c r="BAJ99" s="1"/>
      <c r="BAK99" s="1"/>
      <c r="BAL99" s="1"/>
      <c r="BAM99" s="1"/>
      <c r="BAN99" s="1"/>
      <c r="BAO99" s="1"/>
      <c r="BAP99" s="1"/>
      <c r="BAQ99" s="1"/>
      <c r="BAR99" s="1"/>
      <c r="BAS99" s="1"/>
      <c r="BAT99" s="1"/>
      <c r="BAU99" s="1"/>
      <c r="BAV99" s="1"/>
      <c r="BAW99" s="1"/>
      <c r="BAX99" s="1"/>
      <c r="BAY99" s="1"/>
      <c r="BAZ99" s="1"/>
      <c r="BBA99" s="1"/>
      <c r="BBB99" s="1"/>
      <c r="BBC99" s="1"/>
      <c r="BBD99" s="1"/>
      <c r="BBE99" s="1"/>
      <c r="BBF99" s="1"/>
      <c r="BBG99" s="1"/>
      <c r="BBH99" s="1"/>
      <c r="BBI99" s="1"/>
      <c r="BBJ99" s="1"/>
      <c r="BBK99" s="1"/>
      <c r="BBL99" s="1"/>
      <c r="BBM99" s="1"/>
      <c r="BBN99" s="1"/>
      <c r="BBO99" s="1"/>
      <c r="BBP99" s="1"/>
      <c r="BBQ99" s="1"/>
      <c r="BBR99" s="1"/>
      <c r="BBS99" s="1"/>
      <c r="BBT99" s="1"/>
      <c r="BBU99" s="1"/>
      <c r="BBV99" s="1"/>
      <c r="BBW99" s="1"/>
      <c r="BBX99" s="1"/>
      <c r="BBY99" s="1"/>
      <c r="BBZ99" s="1"/>
      <c r="BCA99" s="1"/>
      <c r="BCB99" s="1"/>
      <c r="BCC99" s="1"/>
      <c r="BCD99" s="1"/>
      <c r="BCE99" s="1"/>
      <c r="BCF99" s="1"/>
      <c r="BCG99" s="1"/>
      <c r="BCH99" s="1"/>
      <c r="BCI99" s="1"/>
      <c r="BCJ99" s="1"/>
      <c r="BCK99" s="1"/>
      <c r="BCL99" s="1"/>
      <c r="BCM99" s="1"/>
      <c r="BCN99" s="1"/>
      <c r="BCO99" s="1"/>
      <c r="BCP99" s="1"/>
      <c r="BCQ99" s="1"/>
      <c r="BCR99" s="1"/>
      <c r="BCS99" s="1"/>
      <c r="BCT99" s="1"/>
      <c r="BCU99" s="1"/>
      <c r="BCV99" s="1"/>
      <c r="BCW99" s="1"/>
      <c r="BCX99" s="1"/>
      <c r="BCY99" s="1"/>
      <c r="BCZ99" s="1"/>
      <c r="BDA99" s="1"/>
      <c r="BDB99" s="1"/>
      <c r="BDC99" s="1"/>
      <c r="BDD99" s="1"/>
      <c r="BDE99" s="1"/>
      <c r="BDF99" s="1"/>
      <c r="BDG99" s="1"/>
      <c r="BDH99" s="1"/>
      <c r="BDI99" s="1"/>
      <c r="BDJ99" s="1"/>
      <c r="BDK99" s="1"/>
      <c r="BDL99" s="1"/>
      <c r="BDM99" s="1"/>
      <c r="BDN99" s="1"/>
      <c r="BDO99" s="1"/>
      <c r="BDP99" s="1"/>
      <c r="BDQ99" s="1"/>
      <c r="BDR99" s="1"/>
      <c r="BDS99" s="1"/>
      <c r="BDT99" s="1"/>
      <c r="BDU99" s="1"/>
      <c r="BDV99" s="1"/>
      <c r="BDW99" s="1"/>
      <c r="BDX99" s="1"/>
      <c r="BDY99" s="1"/>
      <c r="BDZ99" s="1"/>
      <c r="BEA99" s="1"/>
      <c r="BEB99" s="1"/>
      <c r="BEC99" s="1"/>
      <c r="BED99" s="1"/>
      <c r="BEE99" s="1"/>
      <c r="BEF99" s="1"/>
      <c r="BEG99" s="1"/>
      <c r="BEH99" s="1"/>
      <c r="BEI99" s="1"/>
      <c r="BEJ99" s="1"/>
      <c r="BEK99" s="1"/>
      <c r="BEL99" s="1"/>
      <c r="BEM99" s="1"/>
      <c r="BEN99" s="1"/>
      <c r="BEO99" s="1"/>
      <c r="BEP99" s="1"/>
      <c r="BEQ99" s="1"/>
      <c r="BER99" s="1"/>
      <c r="BES99" s="1"/>
      <c r="BET99" s="1"/>
      <c r="BEU99" s="1"/>
      <c r="BEV99" s="1"/>
      <c r="BEW99" s="1"/>
      <c r="BEX99" s="1"/>
      <c r="BEY99" s="1"/>
      <c r="BEZ99" s="1"/>
      <c r="BFA99" s="1"/>
      <c r="BFB99" s="1"/>
      <c r="BFC99" s="1"/>
      <c r="BFD99" s="1"/>
      <c r="BFE99" s="1"/>
      <c r="BFF99" s="1"/>
      <c r="BFG99" s="1"/>
      <c r="BFH99" s="1"/>
      <c r="BFI99" s="1"/>
      <c r="BFJ99" s="1"/>
      <c r="BFK99" s="1"/>
      <c r="BFL99" s="1"/>
      <c r="BFM99" s="1"/>
      <c r="BFN99" s="1"/>
      <c r="BFO99" s="1"/>
      <c r="BFP99" s="1"/>
      <c r="BFQ99" s="1"/>
      <c r="BFR99" s="1"/>
      <c r="BFS99" s="1"/>
      <c r="BFT99" s="1"/>
      <c r="BFU99" s="1"/>
      <c r="BFV99" s="1"/>
      <c r="BFW99" s="1"/>
      <c r="BFX99" s="1"/>
      <c r="BFY99" s="1"/>
      <c r="BFZ99" s="1"/>
      <c r="BGA99" s="1"/>
      <c r="BGB99" s="1"/>
      <c r="BGC99" s="1"/>
      <c r="BGD99" s="1"/>
      <c r="BGE99" s="1"/>
      <c r="BGF99" s="1"/>
      <c r="BGG99" s="1"/>
      <c r="BGH99" s="1"/>
      <c r="BGI99" s="1"/>
      <c r="BGJ99" s="1"/>
      <c r="BGK99" s="1"/>
      <c r="BGL99" s="1"/>
      <c r="BGM99" s="1"/>
      <c r="BGN99" s="1"/>
      <c r="BGO99" s="1"/>
      <c r="BGP99" s="1"/>
      <c r="BGQ99" s="1"/>
      <c r="BGR99" s="1"/>
      <c r="BGS99" s="1"/>
      <c r="BGT99" s="1"/>
      <c r="BGU99" s="1"/>
      <c r="BGV99" s="1"/>
      <c r="BGW99" s="1"/>
      <c r="BGX99" s="1"/>
      <c r="BGY99" s="1"/>
      <c r="BGZ99" s="1"/>
      <c r="BHA99" s="1"/>
      <c r="BHB99" s="1"/>
      <c r="BHC99" s="1"/>
      <c r="BHD99" s="1"/>
      <c r="BHE99" s="1"/>
      <c r="BHF99" s="1"/>
      <c r="BHG99" s="1"/>
      <c r="BHH99" s="1"/>
      <c r="BHI99" s="1"/>
      <c r="BHJ99" s="1"/>
      <c r="BHK99" s="1"/>
      <c r="BHL99" s="1"/>
      <c r="BHM99" s="1"/>
      <c r="BHN99" s="1"/>
      <c r="BHO99" s="1"/>
      <c r="BHP99" s="1"/>
      <c r="BHQ99" s="1"/>
      <c r="BHR99" s="1"/>
      <c r="BHS99" s="1"/>
      <c r="BHT99" s="1"/>
      <c r="BHU99" s="1"/>
      <c r="BHV99" s="1"/>
      <c r="BHW99" s="1"/>
      <c r="BHX99" s="1"/>
      <c r="BHY99" s="1"/>
      <c r="BHZ99" s="1"/>
      <c r="BIA99" s="1"/>
      <c r="BIB99" s="1"/>
      <c r="BIC99" s="1"/>
      <c r="BID99" s="1"/>
      <c r="BIE99" s="1"/>
      <c r="BIF99" s="1"/>
      <c r="BIG99" s="1"/>
      <c r="BIH99" s="1"/>
      <c r="BII99" s="1"/>
      <c r="BIJ99" s="1"/>
      <c r="BIK99" s="1"/>
      <c r="BIL99" s="1"/>
      <c r="BIM99" s="1"/>
      <c r="BIN99" s="1"/>
      <c r="BIO99" s="1"/>
      <c r="BIP99" s="1"/>
      <c r="BIQ99" s="1"/>
      <c r="BIR99" s="1"/>
      <c r="BIS99" s="1"/>
      <c r="BIT99" s="1"/>
      <c r="BIU99" s="1"/>
      <c r="BIV99" s="1"/>
      <c r="BIW99" s="1"/>
      <c r="BIX99" s="1"/>
      <c r="BIY99" s="1"/>
      <c r="BIZ99" s="1"/>
      <c r="BJA99" s="1"/>
      <c r="BJB99" s="1"/>
      <c r="BJC99" s="1"/>
      <c r="BJD99" s="1"/>
      <c r="BJE99" s="1"/>
      <c r="BJF99" s="1"/>
      <c r="BJG99" s="1"/>
      <c r="BJH99" s="1"/>
      <c r="BJI99" s="1"/>
      <c r="BJJ99" s="1"/>
      <c r="BJK99" s="1"/>
      <c r="BJL99" s="1"/>
      <c r="BJM99" s="1"/>
      <c r="BJN99" s="1"/>
      <c r="BJO99" s="1"/>
      <c r="BJP99" s="1"/>
      <c r="BJQ99" s="1"/>
      <c r="BJR99" s="1"/>
      <c r="BJS99" s="1"/>
      <c r="BJT99" s="1"/>
      <c r="BJU99" s="1"/>
      <c r="BJV99" s="1"/>
      <c r="BJW99" s="1"/>
      <c r="BJX99" s="1"/>
      <c r="BJY99" s="1"/>
      <c r="BJZ99" s="1"/>
      <c r="BKA99" s="1"/>
      <c r="BKB99" s="1"/>
      <c r="BKC99" s="1"/>
      <c r="BKD99" s="1"/>
      <c r="BKE99" s="1"/>
      <c r="BKF99" s="1"/>
      <c r="BKG99" s="1"/>
      <c r="BKH99" s="1"/>
      <c r="BKI99" s="1"/>
      <c r="BKJ99" s="1"/>
      <c r="BKK99" s="1"/>
      <c r="BKL99" s="1"/>
      <c r="BKM99" s="1"/>
      <c r="BKN99" s="1"/>
      <c r="BKO99" s="1"/>
      <c r="BKP99" s="1"/>
      <c r="BKQ99" s="1"/>
      <c r="BKR99" s="1"/>
      <c r="BKS99" s="1"/>
      <c r="BKT99" s="1"/>
      <c r="BKU99" s="1"/>
      <c r="BKV99" s="1"/>
      <c r="BKW99" s="1"/>
      <c r="BKX99" s="1"/>
      <c r="BKY99" s="1"/>
      <c r="BKZ99" s="1"/>
      <c r="BLA99" s="1"/>
      <c r="BLB99" s="1"/>
      <c r="BLC99" s="1"/>
      <c r="BLD99" s="1"/>
      <c r="BLE99" s="1"/>
      <c r="BLF99" s="1"/>
      <c r="BLG99" s="1"/>
      <c r="BLH99" s="1"/>
      <c r="BLI99" s="1"/>
      <c r="BLJ99" s="1"/>
      <c r="BLK99" s="1"/>
      <c r="BLL99" s="1"/>
      <c r="BLM99" s="1"/>
      <c r="BLN99" s="1"/>
      <c r="BLO99" s="1"/>
      <c r="BLP99" s="1"/>
      <c r="BLQ99" s="1"/>
      <c r="BLR99" s="1"/>
      <c r="BLS99" s="1"/>
      <c r="BLT99" s="1"/>
      <c r="BLU99" s="1"/>
      <c r="BLV99" s="1"/>
      <c r="BLW99" s="1"/>
      <c r="BLX99" s="1"/>
      <c r="BLY99" s="1"/>
      <c r="BLZ99" s="1"/>
      <c r="BMA99" s="1"/>
      <c r="BMB99" s="1"/>
      <c r="BMC99" s="1"/>
      <c r="BMD99" s="1"/>
      <c r="BME99" s="1"/>
      <c r="BMF99" s="1"/>
      <c r="BMG99" s="1"/>
      <c r="BMH99" s="1"/>
      <c r="BMI99" s="1"/>
      <c r="BMJ99" s="1"/>
      <c r="BMK99" s="1"/>
      <c r="BML99" s="1"/>
      <c r="BMM99" s="1"/>
      <c r="BMN99" s="1"/>
      <c r="BMO99" s="1"/>
      <c r="BMP99" s="1"/>
      <c r="BMQ99" s="1"/>
      <c r="BMR99" s="1"/>
      <c r="BMS99" s="1"/>
      <c r="BMT99" s="1"/>
      <c r="BMU99" s="1"/>
      <c r="BMV99" s="1"/>
      <c r="BMW99" s="1"/>
      <c r="BMX99" s="1"/>
      <c r="BMY99" s="1"/>
      <c r="BMZ99" s="1"/>
      <c r="BNA99" s="1"/>
      <c r="BNB99" s="1"/>
      <c r="BNC99" s="1"/>
      <c r="BND99" s="1"/>
      <c r="BNE99" s="1"/>
      <c r="BNF99" s="1"/>
      <c r="BNG99" s="1"/>
      <c r="BNH99" s="1"/>
      <c r="BNI99" s="1"/>
      <c r="BNJ99" s="1"/>
      <c r="BNK99" s="1"/>
      <c r="BNL99" s="1"/>
      <c r="BNM99" s="1"/>
      <c r="BNN99" s="1"/>
      <c r="BNO99" s="1"/>
      <c r="BNP99" s="1"/>
      <c r="BNQ99" s="1"/>
      <c r="BNR99" s="1"/>
      <c r="BNS99" s="1"/>
      <c r="BNT99" s="1"/>
      <c r="BNU99" s="1"/>
      <c r="BNV99" s="1"/>
      <c r="BNW99" s="1"/>
      <c r="BNX99" s="1"/>
      <c r="BNY99" s="1"/>
      <c r="BNZ99" s="1"/>
      <c r="BOA99" s="1"/>
      <c r="BOB99" s="1"/>
      <c r="BOC99" s="1"/>
      <c r="BOD99" s="1"/>
      <c r="BOE99" s="1"/>
      <c r="BOF99" s="1"/>
      <c r="BOG99" s="1"/>
      <c r="BOH99" s="1"/>
      <c r="BOI99" s="1"/>
      <c r="BOJ99" s="1"/>
      <c r="BOK99" s="1"/>
      <c r="BOL99" s="1"/>
      <c r="BOM99" s="1"/>
      <c r="BON99" s="1"/>
      <c r="BOO99" s="1"/>
      <c r="BOP99" s="1"/>
      <c r="BOQ99" s="1"/>
      <c r="BOR99" s="1"/>
      <c r="BOS99" s="1"/>
      <c r="BOT99" s="1"/>
      <c r="BOU99" s="1"/>
      <c r="BOV99" s="1"/>
      <c r="BOW99" s="1"/>
      <c r="BOX99" s="1"/>
      <c r="BOY99" s="1"/>
      <c r="BOZ99" s="1"/>
      <c r="BPA99" s="1"/>
      <c r="BPB99" s="1"/>
      <c r="BPC99" s="1"/>
      <c r="BPD99" s="1"/>
      <c r="BPE99" s="1"/>
      <c r="BPF99" s="1"/>
      <c r="BPG99" s="1"/>
      <c r="BPH99" s="1"/>
      <c r="BPI99" s="1"/>
      <c r="BPJ99" s="1"/>
      <c r="BPK99" s="1"/>
      <c r="BPL99" s="1"/>
      <c r="BPM99" s="1"/>
      <c r="BPN99" s="1"/>
      <c r="BPO99" s="1"/>
      <c r="BPP99" s="1"/>
      <c r="BPQ99" s="1"/>
      <c r="BPR99" s="1"/>
      <c r="BPS99" s="1"/>
      <c r="BPT99" s="1"/>
      <c r="BPU99" s="1"/>
      <c r="BPV99" s="1"/>
      <c r="BPW99" s="1"/>
      <c r="BPX99" s="1"/>
      <c r="BPY99" s="1"/>
      <c r="BPZ99" s="1"/>
      <c r="BQA99" s="1"/>
      <c r="BQB99" s="1"/>
      <c r="BQC99" s="1"/>
      <c r="BQD99" s="1"/>
      <c r="BQE99" s="1"/>
      <c r="BQF99" s="1"/>
      <c r="BQG99" s="1"/>
      <c r="BQH99" s="1"/>
      <c r="BQI99" s="1"/>
      <c r="BQJ99" s="1"/>
      <c r="BQK99" s="1"/>
      <c r="BQL99" s="1"/>
      <c r="BQM99" s="1"/>
      <c r="BQN99" s="1"/>
      <c r="BQO99" s="1"/>
      <c r="BQP99" s="1"/>
      <c r="BQQ99" s="1"/>
      <c r="BQR99" s="1"/>
      <c r="BQS99" s="1"/>
      <c r="BQT99" s="1"/>
      <c r="BQU99" s="1"/>
      <c r="BQV99" s="1"/>
      <c r="BQW99" s="1"/>
      <c r="BQX99" s="1"/>
      <c r="BQY99" s="1"/>
      <c r="BQZ99" s="1"/>
      <c r="BRA99" s="1"/>
      <c r="BRB99" s="1"/>
      <c r="BRC99" s="1"/>
      <c r="BRD99" s="1"/>
      <c r="BRE99" s="1"/>
      <c r="BRF99" s="1"/>
      <c r="BRG99" s="1"/>
      <c r="BRH99" s="1"/>
      <c r="BRI99" s="1"/>
      <c r="BRJ99" s="1"/>
      <c r="BRK99" s="1"/>
      <c r="BRL99" s="1"/>
      <c r="BRM99" s="1"/>
      <c r="BRN99" s="1"/>
      <c r="BRO99" s="1"/>
      <c r="BRP99" s="1"/>
      <c r="BRQ99" s="1"/>
      <c r="BRR99" s="1"/>
      <c r="BRS99" s="1"/>
      <c r="BRT99" s="1"/>
      <c r="BRU99" s="1"/>
      <c r="BRV99" s="1"/>
      <c r="BRW99" s="1"/>
      <c r="BRX99" s="1"/>
      <c r="BRY99" s="1"/>
      <c r="BRZ99" s="1"/>
      <c r="BSA99" s="1"/>
      <c r="BSB99" s="1"/>
      <c r="BSC99" s="1"/>
      <c r="BSD99" s="1"/>
      <c r="BSE99" s="1"/>
      <c r="BSF99" s="1"/>
      <c r="BSG99" s="1"/>
      <c r="BSH99" s="1"/>
      <c r="BSI99" s="1"/>
      <c r="BSJ99" s="1"/>
      <c r="BSK99" s="1"/>
      <c r="BSL99" s="1"/>
      <c r="BSM99" s="1"/>
      <c r="BSN99" s="1"/>
      <c r="BSO99" s="1"/>
      <c r="BSP99" s="1"/>
      <c r="BSQ99" s="1"/>
      <c r="BSR99" s="1"/>
      <c r="BSS99" s="1"/>
      <c r="BST99" s="1"/>
      <c r="BSU99" s="1"/>
      <c r="BSV99" s="1"/>
      <c r="BSW99" s="1"/>
      <c r="BSX99" s="1"/>
      <c r="BSY99" s="1"/>
      <c r="BSZ99" s="1"/>
      <c r="BTA99" s="1"/>
      <c r="BTB99" s="1"/>
      <c r="BTC99" s="1"/>
      <c r="BTD99" s="1"/>
      <c r="BTE99" s="1"/>
      <c r="BTF99" s="1"/>
      <c r="BTG99" s="1"/>
      <c r="BTH99" s="1"/>
      <c r="BTI99" s="1"/>
      <c r="BTJ99" s="1"/>
      <c r="BTK99" s="1"/>
      <c r="BTL99" s="1"/>
      <c r="BTM99" s="1"/>
      <c r="BTN99" s="1"/>
      <c r="BTO99" s="1"/>
      <c r="BTP99" s="1"/>
      <c r="BTQ99" s="1"/>
      <c r="BTR99" s="1"/>
      <c r="BTS99" s="1"/>
      <c r="BTT99" s="1"/>
      <c r="BTU99" s="1"/>
      <c r="BTV99" s="1"/>
      <c r="BTW99" s="1"/>
      <c r="BTX99" s="1"/>
      <c r="BTY99" s="1"/>
      <c r="BTZ99" s="1"/>
      <c r="BUA99" s="1"/>
      <c r="BUB99" s="1"/>
      <c r="BUC99" s="1"/>
      <c r="BUD99" s="1"/>
      <c r="BUE99" s="1"/>
      <c r="BUF99" s="1"/>
      <c r="BUG99" s="1"/>
      <c r="BUH99" s="1"/>
      <c r="BUI99" s="1"/>
      <c r="BUJ99" s="1"/>
      <c r="BUK99" s="1"/>
      <c r="BUL99" s="1"/>
      <c r="BUM99" s="1"/>
      <c r="BUN99" s="1"/>
      <c r="BUO99" s="1"/>
      <c r="BUP99" s="1"/>
      <c r="BUQ99" s="1"/>
      <c r="BUR99" s="1"/>
      <c r="BUS99" s="1"/>
      <c r="BUT99" s="1"/>
      <c r="BUU99" s="1"/>
      <c r="BUV99" s="1"/>
      <c r="BUW99" s="1"/>
      <c r="BUX99" s="1"/>
      <c r="BUY99" s="1"/>
      <c r="BUZ99" s="1"/>
      <c r="BVA99" s="1"/>
      <c r="BVB99" s="1"/>
      <c r="BVC99" s="1"/>
      <c r="BVD99" s="1"/>
      <c r="BVE99" s="1"/>
      <c r="BVF99" s="1"/>
      <c r="BVG99" s="1"/>
      <c r="BVH99" s="1"/>
      <c r="BVI99" s="1"/>
      <c r="BVJ99" s="1"/>
      <c r="BVK99" s="1"/>
      <c r="BVL99" s="1"/>
      <c r="BVM99" s="1"/>
      <c r="BVN99" s="1"/>
      <c r="BVO99" s="1"/>
      <c r="BVP99" s="1"/>
      <c r="BVQ99" s="1"/>
      <c r="BVR99" s="1"/>
      <c r="BVS99" s="1"/>
      <c r="BVT99" s="1"/>
      <c r="BVU99" s="1"/>
      <c r="BVV99" s="1"/>
      <c r="BVW99" s="1"/>
      <c r="BVX99" s="1"/>
      <c r="BVY99" s="1"/>
      <c r="BVZ99" s="1"/>
      <c r="BWA99" s="1"/>
      <c r="BWB99" s="1"/>
      <c r="BWC99" s="1"/>
      <c r="BWD99" s="1"/>
      <c r="BWE99" s="1"/>
      <c r="BWF99" s="1"/>
      <c r="BWG99" s="1"/>
      <c r="BWH99" s="1"/>
      <c r="BWI99" s="1"/>
      <c r="BWJ99" s="1"/>
      <c r="BWK99" s="1"/>
      <c r="BWL99" s="1"/>
      <c r="BWM99" s="1"/>
      <c r="BWN99" s="1"/>
      <c r="BWO99" s="1"/>
      <c r="BWP99" s="1"/>
      <c r="BWQ99" s="1"/>
      <c r="BWR99" s="1"/>
      <c r="BWS99" s="1"/>
      <c r="BWT99" s="1"/>
      <c r="BWU99" s="1"/>
      <c r="BWV99" s="1"/>
      <c r="BWW99" s="1"/>
      <c r="BWX99" s="1"/>
      <c r="BWY99" s="1"/>
      <c r="BWZ99" s="1"/>
      <c r="BXA99" s="1"/>
      <c r="BXB99" s="1"/>
      <c r="BXC99" s="1"/>
      <c r="BXD99" s="1"/>
      <c r="BXE99" s="1"/>
      <c r="BXF99" s="1"/>
      <c r="BXG99" s="1"/>
      <c r="BXH99" s="1"/>
      <c r="BXI99" s="1"/>
      <c r="BXJ99" s="1"/>
      <c r="BXK99" s="1"/>
      <c r="BXL99" s="1"/>
      <c r="BXM99" s="1"/>
      <c r="BXN99" s="1"/>
      <c r="BXO99" s="1"/>
      <c r="BXP99" s="1"/>
      <c r="BXQ99" s="1"/>
      <c r="BXR99" s="1"/>
      <c r="BXS99" s="1"/>
      <c r="BXT99" s="1"/>
      <c r="BXU99" s="1"/>
      <c r="BXV99" s="1"/>
      <c r="BXW99" s="1"/>
      <c r="BXX99" s="1"/>
      <c r="BXY99" s="1"/>
      <c r="BXZ99" s="1"/>
      <c r="BYA99" s="1"/>
      <c r="BYB99" s="1"/>
      <c r="BYC99" s="1"/>
      <c r="BYD99" s="1"/>
      <c r="BYE99" s="1"/>
      <c r="BYF99" s="1"/>
      <c r="BYG99" s="1"/>
      <c r="BYH99" s="1"/>
      <c r="BYI99" s="1"/>
      <c r="BYJ99" s="1"/>
      <c r="BYK99" s="1"/>
      <c r="BYL99" s="1"/>
      <c r="BYM99" s="1"/>
      <c r="BYN99" s="1"/>
      <c r="BYO99" s="1"/>
      <c r="BYP99" s="1"/>
      <c r="BYQ99" s="1"/>
      <c r="BYR99" s="1"/>
      <c r="BYS99" s="1"/>
      <c r="BYT99" s="1"/>
      <c r="BYU99" s="1"/>
      <c r="BYV99" s="1"/>
      <c r="BYW99" s="1"/>
      <c r="BYX99" s="1"/>
      <c r="BYY99" s="1"/>
      <c r="BYZ99" s="1"/>
      <c r="BZA99" s="1"/>
      <c r="BZB99" s="1"/>
      <c r="BZC99" s="1"/>
      <c r="BZD99" s="1"/>
      <c r="BZE99" s="1"/>
      <c r="BZF99" s="1"/>
      <c r="BZG99" s="1"/>
      <c r="BZH99" s="1"/>
      <c r="BZI99" s="1"/>
      <c r="BZJ99" s="1"/>
      <c r="BZK99" s="1"/>
      <c r="BZL99" s="1"/>
      <c r="BZM99" s="1"/>
      <c r="BZN99" s="1"/>
      <c r="BZO99" s="1"/>
      <c r="BZP99" s="1"/>
      <c r="BZQ99" s="1"/>
      <c r="BZR99" s="1"/>
      <c r="BZS99" s="1"/>
      <c r="BZT99" s="1"/>
      <c r="BZU99" s="1"/>
      <c r="BZV99" s="1"/>
      <c r="BZW99" s="1"/>
      <c r="BZX99" s="1"/>
      <c r="BZY99" s="1"/>
      <c r="BZZ99" s="1"/>
      <c r="CAA99" s="1"/>
      <c r="CAB99" s="1"/>
      <c r="CAC99" s="1"/>
      <c r="CAD99" s="1"/>
      <c r="CAE99" s="1"/>
      <c r="CAF99" s="1"/>
      <c r="CAG99" s="1"/>
      <c r="CAH99" s="1"/>
      <c r="CAI99" s="1"/>
      <c r="CAJ99" s="1"/>
      <c r="CAK99" s="1"/>
      <c r="CAL99" s="1"/>
      <c r="CAM99" s="1"/>
      <c r="CAN99" s="1"/>
      <c r="CAO99" s="1"/>
      <c r="CAP99" s="1"/>
      <c r="CAQ99" s="1"/>
      <c r="CAR99" s="1"/>
      <c r="CAS99" s="1"/>
      <c r="CAT99" s="1"/>
      <c r="CAU99" s="1"/>
      <c r="CAV99" s="1"/>
      <c r="CAW99" s="1"/>
      <c r="CAX99" s="1"/>
      <c r="CAY99" s="1"/>
      <c r="CAZ99" s="1"/>
      <c r="CBA99" s="1"/>
      <c r="CBB99" s="1"/>
      <c r="CBC99" s="1"/>
      <c r="CBD99" s="1"/>
      <c r="CBE99" s="1"/>
      <c r="CBF99" s="1"/>
      <c r="CBG99" s="1"/>
      <c r="CBH99" s="1"/>
      <c r="CBI99" s="1"/>
      <c r="CBJ99" s="1"/>
      <c r="CBK99" s="1"/>
      <c r="CBL99" s="1"/>
      <c r="CBM99" s="1"/>
      <c r="CBN99" s="1"/>
      <c r="CBO99" s="1"/>
      <c r="CBP99" s="1"/>
      <c r="CBQ99" s="1"/>
      <c r="CBR99" s="1"/>
      <c r="CBS99" s="1"/>
      <c r="CBT99" s="1"/>
      <c r="CBU99" s="1"/>
      <c r="CBV99" s="1"/>
      <c r="CBW99" s="1"/>
      <c r="CBX99" s="1"/>
      <c r="CBY99" s="1"/>
      <c r="CBZ99" s="1"/>
      <c r="CCA99" s="1"/>
      <c r="CCB99" s="1"/>
      <c r="CCC99" s="1"/>
      <c r="CCD99" s="1"/>
      <c r="CCE99" s="1"/>
      <c r="CCF99" s="1"/>
      <c r="CCG99" s="1"/>
      <c r="CCH99" s="1"/>
      <c r="CCI99" s="1"/>
      <c r="CCJ99" s="1"/>
      <c r="CCK99" s="1"/>
      <c r="CCL99" s="1"/>
      <c r="CCM99" s="1"/>
      <c r="CCN99" s="1"/>
      <c r="CCO99" s="1"/>
      <c r="CCP99" s="1"/>
      <c r="CCQ99" s="1"/>
      <c r="CCR99" s="1"/>
      <c r="CCS99" s="1"/>
      <c r="CCT99" s="1"/>
      <c r="CCU99" s="1"/>
      <c r="CCV99" s="1"/>
      <c r="CCW99" s="1"/>
      <c r="CCX99" s="1"/>
      <c r="CCY99" s="1"/>
      <c r="CCZ99" s="1"/>
      <c r="CDA99" s="1"/>
      <c r="CDB99" s="1"/>
      <c r="CDC99" s="1"/>
      <c r="CDD99" s="1"/>
      <c r="CDE99" s="1"/>
      <c r="CDF99" s="1"/>
      <c r="CDG99" s="1"/>
      <c r="CDH99" s="1"/>
      <c r="CDI99" s="1"/>
      <c r="CDJ99" s="1"/>
      <c r="CDK99" s="1"/>
      <c r="CDL99" s="1"/>
      <c r="CDM99" s="1"/>
      <c r="CDN99" s="1"/>
      <c r="CDO99" s="1"/>
      <c r="CDP99" s="1"/>
      <c r="CDQ99" s="1"/>
      <c r="CDR99" s="1"/>
      <c r="CDS99" s="1"/>
      <c r="CDT99" s="1"/>
      <c r="CDU99" s="1"/>
      <c r="CDV99" s="1"/>
      <c r="CDW99" s="1"/>
      <c r="CDX99" s="1"/>
      <c r="CDY99" s="1"/>
      <c r="CDZ99" s="1"/>
      <c r="CEA99" s="1"/>
      <c r="CEB99" s="1"/>
      <c r="CEC99" s="1"/>
      <c r="CED99" s="1"/>
      <c r="CEE99" s="1"/>
      <c r="CEF99" s="1"/>
      <c r="CEG99" s="1"/>
      <c r="CEH99" s="1"/>
      <c r="CEI99" s="1"/>
      <c r="CEJ99" s="1"/>
      <c r="CEK99" s="1"/>
      <c r="CEL99" s="1"/>
      <c r="CEM99" s="1"/>
      <c r="CEN99" s="1"/>
      <c r="CEO99" s="1"/>
      <c r="CEP99" s="1"/>
      <c r="CEQ99" s="1"/>
      <c r="CER99" s="1"/>
      <c r="CES99" s="1"/>
      <c r="CET99" s="1"/>
      <c r="CEU99" s="1"/>
      <c r="CEV99" s="1"/>
      <c r="CEW99" s="1"/>
      <c r="CEX99" s="1"/>
      <c r="CEY99" s="1"/>
      <c r="CEZ99" s="1"/>
      <c r="CFA99" s="1"/>
      <c r="CFB99" s="1"/>
      <c r="CFC99" s="1"/>
      <c r="CFD99" s="1"/>
      <c r="CFE99" s="1"/>
      <c r="CFF99" s="1"/>
      <c r="CFG99" s="1"/>
      <c r="CFH99" s="1"/>
      <c r="CFI99" s="1"/>
      <c r="CFJ99" s="1"/>
      <c r="CFK99" s="1"/>
      <c r="CFL99" s="1"/>
      <c r="CFM99" s="1"/>
      <c r="CFN99" s="1"/>
      <c r="CFO99" s="1"/>
      <c r="CFP99" s="1"/>
      <c r="CFQ99" s="1"/>
      <c r="CFR99" s="1"/>
      <c r="CFS99" s="1"/>
      <c r="CFT99" s="1"/>
      <c r="CFU99" s="1"/>
      <c r="CFV99" s="1"/>
      <c r="CFW99" s="1"/>
      <c r="CFX99" s="1"/>
      <c r="CFY99" s="1"/>
      <c r="CFZ99" s="1"/>
      <c r="CGA99" s="1"/>
      <c r="CGB99" s="1"/>
      <c r="CGC99" s="1"/>
      <c r="CGD99" s="1"/>
      <c r="CGE99" s="1"/>
      <c r="CGF99" s="1"/>
      <c r="CGG99" s="1"/>
      <c r="CGH99" s="1"/>
      <c r="CGI99" s="1"/>
      <c r="CGJ99" s="1"/>
      <c r="CGK99" s="1"/>
      <c r="CGL99" s="1"/>
      <c r="CGM99" s="1"/>
      <c r="CGN99" s="1"/>
      <c r="CGO99" s="1"/>
      <c r="CGP99" s="1"/>
      <c r="CGQ99" s="1"/>
      <c r="CGR99" s="1"/>
      <c r="CGS99" s="1"/>
      <c r="CGT99" s="1"/>
      <c r="CGU99" s="1"/>
      <c r="CGV99" s="1"/>
      <c r="CGW99" s="1"/>
      <c r="CGX99" s="1"/>
      <c r="CGY99" s="1"/>
      <c r="CGZ99" s="1"/>
      <c r="CHA99" s="1"/>
      <c r="CHB99" s="1"/>
      <c r="CHC99" s="1"/>
      <c r="CHD99" s="1"/>
      <c r="CHE99" s="1"/>
      <c r="CHF99" s="1"/>
      <c r="CHG99" s="1"/>
      <c r="CHH99" s="1"/>
      <c r="CHI99" s="1"/>
      <c r="CHJ99" s="1"/>
      <c r="CHK99" s="1"/>
      <c r="CHL99" s="1"/>
      <c r="CHM99" s="1"/>
      <c r="CHN99" s="1"/>
      <c r="CHO99" s="1"/>
      <c r="CHP99" s="1"/>
      <c r="CHQ99" s="1"/>
      <c r="CHR99" s="1"/>
      <c r="CHS99" s="1"/>
      <c r="CHT99" s="1"/>
      <c r="CHU99" s="1"/>
      <c r="CHV99" s="1"/>
      <c r="CHW99" s="1"/>
      <c r="CHX99" s="1"/>
      <c r="CHY99" s="1"/>
      <c r="CHZ99" s="1"/>
      <c r="CIA99" s="1"/>
      <c r="CIB99" s="1"/>
      <c r="CIC99" s="1"/>
      <c r="CID99" s="1"/>
      <c r="CIE99" s="1"/>
      <c r="CIF99" s="1"/>
      <c r="CIG99" s="1"/>
      <c r="CIH99" s="1"/>
      <c r="CII99" s="1"/>
      <c r="CIJ99" s="1"/>
      <c r="CIK99" s="1"/>
      <c r="CIL99" s="1"/>
      <c r="CIM99" s="1"/>
      <c r="CIN99" s="1"/>
      <c r="CIO99" s="1"/>
      <c r="CIP99" s="1"/>
      <c r="CIQ99" s="1"/>
      <c r="CIR99" s="1"/>
      <c r="CIS99" s="1"/>
      <c r="CIT99" s="1"/>
      <c r="CIU99" s="1"/>
      <c r="CIV99" s="1"/>
      <c r="CIW99" s="1"/>
      <c r="CIX99" s="1"/>
      <c r="CIY99" s="1"/>
      <c r="CIZ99" s="1"/>
      <c r="CJA99" s="1"/>
      <c r="CJB99" s="1"/>
      <c r="CJC99" s="1"/>
      <c r="CJD99" s="1"/>
      <c r="CJE99" s="1"/>
      <c r="CJF99" s="1"/>
      <c r="CJG99" s="1"/>
      <c r="CJH99" s="1"/>
      <c r="CJI99" s="1"/>
      <c r="CJJ99" s="1"/>
      <c r="CJK99" s="1"/>
      <c r="CJL99" s="1"/>
      <c r="CJM99" s="1"/>
      <c r="CJN99" s="1"/>
      <c r="CJO99" s="1"/>
      <c r="CJP99" s="1"/>
      <c r="CJQ99" s="1"/>
      <c r="CJR99" s="1"/>
      <c r="CJS99" s="1"/>
      <c r="CJT99" s="1"/>
      <c r="CJU99" s="1"/>
      <c r="CJV99" s="1"/>
      <c r="CJW99" s="1"/>
      <c r="CJX99" s="1"/>
      <c r="CJY99" s="1"/>
      <c r="CJZ99" s="1"/>
      <c r="CKA99" s="1"/>
      <c r="CKB99" s="1"/>
      <c r="CKC99" s="1"/>
      <c r="CKD99" s="1"/>
      <c r="CKE99" s="1"/>
      <c r="CKF99" s="1"/>
      <c r="CKG99" s="1"/>
      <c r="CKH99" s="1"/>
      <c r="CKI99" s="1"/>
      <c r="CKJ99" s="1"/>
      <c r="CKK99" s="1"/>
      <c r="CKL99" s="1"/>
      <c r="CKM99" s="1"/>
      <c r="CKN99" s="1"/>
      <c r="CKO99" s="1"/>
      <c r="CKP99" s="1"/>
      <c r="CKQ99" s="1"/>
      <c r="CKR99" s="1"/>
      <c r="CKS99" s="1"/>
      <c r="CKT99" s="1"/>
      <c r="CKU99" s="1"/>
      <c r="CKV99" s="1"/>
      <c r="CKW99" s="1"/>
      <c r="CKX99" s="1"/>
      <c r="CKY99" s="1"/>
      <c r="CKZ99" s="1"/>
      <c r="CLA99" s="1"/>
      <c r="CLB99" s="1"/>
      <c r="CLC99" s="1"/>
      <c r="CLD99" s="1"/>
      <c r="CLE99" s="1"/>
      <c r="CLF99" s="1"/>
      <c r="CLG99" s="1"/>
      <c r="CLH99" s="1"/>
      <c r="CLI99" s="1"/>
      <c r="CLJ99" s="1"/>
      <c r="CLK99" s="1"/>
      <c r="CLL99" s="1"/>
      <c r="CLM99" s="1"/>
      <c r="CLN99" s="1"/>
      <c r="CLO99" s="1"/>
      <c r="CLP99" s="1"/>
      <c r="CLQ99" s="1"/>
      <c r="CLR99" s="1"/>
      <c r="CLS99" s="1"/>
      <c r="CLT99" s="1"/>
      <c r="CLU99" s="1"/>
      <c r="CLV99" s="1"/>
      <c r="CLW99" s="1"/>
      <c r="CLX99" s="1"/>
      <c r="CLY99" s="1"/>
      <c r="CLZ99" s="1"/>
      <c r="CMA99" s="1"/>
      <c r="CMB99" s="1"/>
      <c r="CMC99" s="1"/>
      <c r="CMD99" s="1"/>
      <c r="CME99" s="1"/>
      <c r="CMF99" s="1"/>
      <c r="CMG99" s="1"/>
      <c r="CMH99" s="1"/>
      <c r="CMI99" s="1"/>
      <c r="CMJ99" s="1"/>
      <c r="CMK99" s="1"/>
      <c r="CML99" s="1"/>
      <c r="CMM99" s="1"/>
      <c r="CMN99" s="1"/>
      <c r="CMO99" s="1"/>
      <c r="CMP99" s="1"/>
      <c r="CMQ99" s="1"/>
      <c r="CMR99" s="1"/>
      <c r="CMS99" s="1"/>
      <c r="CMT99" s="1"/>
      <c r="CMU99" s="1"/>
      <c r="CMV99" s="1"/>
      <c r="CMW99" s="1"/>
      <c r="CMX99" s="1"/>
      <c r="CMY99" s="1"/>
      <c r="CMZ99" s="1"/>
      <c r="CNA99" s="1"/>
      <c r="CNB99" s="1"/>
      <c r="CNC99" s="1"/>
      <c r="CND99" s="1"/>
      <c r="CNE99" s="1"/>
      <c r="CNF99" s="1"/>
      <c r="CNG99" s="1"/>
      <c r="CNH99" s="1"/>
      <c r="CNI99" s="1"/>
      <c r="CNJ99" s="1"/>
      <c r="CNK99" s="1"/>
      <c r="CNL99" s="1"/>
      <c r="CNM99" s="1"/>
      <c r="CNN99" s="1"/>
      <c r="CNO99" s="1"/>
      <c r="CNP99" s="1"/>
      <c r="CNQ99" s="1"/>
      <c r="CNR99" s="1"/>
      <c r="CNS99" s="1"/>
      <c r="CNT99" s="1"/>
      <c r="CNU99" s="1"/>
      <c r="CNV99" s="1"/>
      <c r="CNW99" s="1"/>
      <c r="CNX99" s="1"/>
      <c r="CNY99" s="1"/>
      <c r="CNZ99" s="1"/>
      <c r="COA99" s="1"/>
      <c r="COB99" s="1"/>
      <c r="COC99" s="1"/>
      <c r="COD99" s="1"/>
      <c r="COE99" s="1"/>
      <c r="COF99" s="1"/>
      <c r="COG99" s="1"/>
      <c r="COH99" s="1"/>
      <c r="COI99" s="1"/>
      <c r="COJ99" s="1"/>
      <c r="COK99" s="1"/>
      <c r="COL99" s="1"/>
      <c r="COM99" s="1"/>
      <c r="CON99" s="1"/>
      <c r="COO99" s="1"/>
      <c r="COP99" s="1"/>
      <c r="COQ99" s="1"/>
      <c r="COR99" s="1"/>
      <c r="COS99" s="1"/>
      <c r="COT99" s="1"/>
      <c r="COU99" s="1"/>
      <c r="COV99" s="1"/>
      <c r="COW99" s="1"/>
      <c r="COX99" s="1"/>
      <c r="COY99" s="1"/>
      <c r="COZ99" s="1"/>
      <c r="CPA99" s="1"/>
      <c r="CPB99" s="1"/>
      <c r="CPC99" s="1"/>
      <c r="CPD99" s="1"/>
      <c r="CPE99" s="1"/>
      <c r="CPF99" s="1"/>
      <c r="CPG99" s="1"/>
      <c r="CPH99" s="1"/>
      <c r="CPI99" s="1"/>
      <c r="CPJ99" s="1"/>
      <c r="CPK99" s="1"/>
      <c r="CPL99" s="1"/>
      <c r="CPM99" s="1"/>
      <c r="CPN99" s="1"/>
      <c r="CPO99" s="1"/>
      <c r="CPP99" s="1"/>
      <c r="CPQ99" s="1"/>
      <c r="CPR99" s="1"/>
      <c r="CPS99" s="1"/>
      <c r="CPT99" s="1"/>
      <c r="CPU99" s="1"/>
      <c r="CPV99" s="1"/>
      <c r="CPW99" s="1"/>
      <c r="CPX99" s="1"/>
      <c r="CPY99" s="1"/>
      <c r="CPZ99" s="1"/>
      <c r="CQA99" s="1"/>
      <c r="CQB99" s="1"/>
      <c r="CQC99" s="1"/>
      <c r="CQD99" s="1"/>
      <c r="CQE99" s="1"/>
      <c r="CQF99" s="1"/>
      <c r="CQG99" s="1"/>
      <c r="CQH99" s="1"/>
      <c r="CQI99" s="1"/>
      <c r="CQJ99" s="1"/>
      <c r="CQK99" s="1"/>
      <c r="CQL99" s="1"/>
      <c r="CQM99" s="1"/>
      <c r="CQN99" s="1"/>
      <c r="CQO99" s="1"/>
      <c r="CQP99" s="1"/>
      <c r="CQQ99" s="1"/>
      <c r="CQR99" s="1"/>
      <c r="CQS99" s="1"/>
      <c r="CQT99" s="1"/>
      <c r="CQU99" s="1"/>
      <c r="CQV99" s="1"/>
      <c r="CQW99" s="1"/>
      <c r="CQX99" s="1"/>
      <c r="CQY99" s="1"/>
      <c r="CQZ99" s="1"/>
      <c r="CRA99" s="1"/>
      <c r="CRB99" s="1"/>
      <c r="CRC99" s="1"/>
      <c r="CRD99" s="1"/>
      <c r="CRE99" s="1"/>
      <c r="CRF99" s="1"/>
      <c r="CRG99" s="1"/>
      <c r="CRH99" s="1"/>
      <c r="CRI99" s="1"/>
      <c r="CRJ99" s="1"/>
      <c r="CRK99" s="1"/>
      <c r="CRL99" s="1"/>
      <c r="CRM99" s="1"/>
      <c r="CRN99" s="1"/>
      <c r="CRO99" s="1"/>
      <c r="CRP99" s="1"/>
      <c r="CRQ99" s="1"/>
      <c r="CRR99" s="1"/>
      <c r="CRS99" s="1"/>
      <c r="CRT99" s="1"/>
      <c r="CRU99" s="1"/>
      <c r="CRV99" s="1"/>
      <c r="CRW99" s="1"/>
      <c r="CRX99" s="1"/>
      <c r="CRY99" s="1"/>
      <c r="CRZ99" s="1"/>
      <c r="CSA99" s="1"/>
      <c r="CSB99" s="1"/>
      <c r="CSC99" s="1"/>
      <c r="CSD99" s="1"/>
      <c r="CSE99" s="1"/>
      <c r="CSF99" s="1"/>
      <c r="CSG99" s="1"/>
      <c r="CSH99" s="1"/>
      <c r="CSI99" s="1"/>
      <c r="CSJ99" s="1"/>
      <c r="CSK99" s="1"/>
      <c r="CSL99" s="1"/>
      <c r="CSM99" s="1"/>
      <c r="CSN99" s="1"/>
      <c r="CSO99" s="1"/>
      <c r="CSP99" s="1"/>
      <c r="CSQ99" s="1"/>
      <c r="CSR99" s="1"/>
      <c r="CSS99" s="1"/>
      <c r="CST99" s="1"/>
      <c r="CSU99" s="1"/>
      <c r="CSV99" s="1"/>
      <c r="CSW99" s="1"/>
      <c r="CSX99" s="1"/>
      <c r="CSY99" s="1"/>
      <c r="CSZ99" s="1"/>
      <c r="CTA99" s="1"/>
      <c r="CTB99" s="1"/>
      <c r="CTC99" s="1"/>
      <c r="CTD99" s="1"/>
      <c r="CTE99" s="1"/>
      <c r="CTF99" s="1"/>
      <c r="CTG99" s="1"/>
      <c r="CTH99" s="1"/>
      <c r="CTI99" s="1"/>
      <c r="CTJ99" s="1"/>
      <c r="CTK99" s="1"/>
      <c r="CTL99" s="1"/>
      <c r="CTM99" s="1"/>
      <c r="CTN99" s="1"/>
      <c r="CTO99" s="1"/>
      <c r="CTP99" s="1"/>
      <c r="CTQ99" s="1"/>
      <c r="CTR99" s="1"/>
      <c r="CTS99" s="1"/>
      <c r="CTT99" s="1"/>
      <c r="CTU99" s="1"/>
      <c r="CTV99" s="1"/>
      <c r="CTW99" s="1"/>
      <c r="CTX99" s="1"/>
      <c r="CTY99" s="1"/>
      <c r="CTZ99" s="1"/>
      <c r="CUA99" s="1"/>
      <c r="CUB99" s="1"/>
      <c r="CUC99" s="1"/>
      <c r="CUD99" s="1"/>
      <c r="CUE99" s="1"/>
      <c r="CUF99" s="1"/>
      <c r="CUG99" s="1"/>
      <c r="CUH99" s="1"/>
      <c r="CUI99" s="1"/>
      <c r="CUJ99" s="1"/>
      <c r="CUK99" s="1"/>
      <c r="CUL99" s="1"/>
      <c r="CUM99" s="1"/>
      <c r="CUN99" s="1"/>
      <c r="CUO99" s="1"/>
      <c r="CUP99" s="1"/>
      <c r="CUQ99" s="1"/>
      <c r="CUR99" s="1"/>
      <c r="CUS99" s="1"/>
      <c r="CUT99" s="1"/>
      <c r="CUU99" s="1"/>
      <c r="CUV99" s="1"/>
      <c r="CUW99" s="1"/>
      <c r="CUX99" s="1"/>
      <c r="CUY99" s="1"/>
      <c r="CUZ99" s="1"/>
      <c r="CVA99" s="1"/>
      <c r="CVB99" s="1"/>
      <c r="CVC99" s="1"/>
      <c r="CVD99" s="1"/>
      <c r="CVE99" s="1"/>
      <c r="CVF99" s="1"/>
      <c r="CVG99" s="1"/>
      <c r="CVH99" s="1"/>
      <c r="CVI99" s="1"/>
      <c r="CVJ99" s="1"/>
      <c r="CVK99" s="1"/>
      <c r="CVL99" s="1"/>
      <c r="CVM99" s="1"/>
      <c r="CVN99" s="1"/>
      <c r="CVO99" s="1"/>
      <c r="CVP99" s="1"/>
      <c r="CVQ99" s="1"/>
      <c r="CVR99" s="1"/>
      <c r="CVS99" s="1"/>
      <c r="CVT99" s="1"/>
      <c r="CVU99" s="1"/>
      <c r="CVV99" s="1"/>
      <c r="CVW99" s="1"/>
      <c r="CVX99" s="1"/>
      <c r="CVY99" s="1"/>
      <c r="CVZ99" s="1"/>
      <c r="CWA99" s="1"/>
      <c r="CWB99" s="1"/>
      <c r="CWC99" s="1"/>
      <c r="CWD99" s="1"/>
      <c r="CWE99" s="1"/>
      <c r="CWF99" s="1"/>
      <c r="CWG99" s="1"/>
      <c r="CWH99" s="1"/>
      <c r="CWI99" s="1"/>
      <c r="CWJ99" s="1"/>
      <c r="CWK99" s="1"/>
      <c r="CWL99" s="1"/>
      <c r="CWM99" s="1"/>
      <c r="CWN99" s="1"/>
      <c r="CWO99" s="1"/>
      <c r="CWP99" s="1"/>
      <c r="CWQ99" s="1"/>
      <c r="CWR99" s="1"/>
      <c r="CWS99" s="1"/>
      <c r="CWT99" s="1"/>
      <c r="CWU99" s="1"/>
      <c r="CWV99" s="1"/>
      <c r="CWW99" s="1"/>
      <c r="CWX99" s="1"/>
      <c r="CWY99" s="1"/>
      <c r="CWZ99" s="1"/>
      <c r="CXA99" s="1"/>
      <c r="CXB99" s="1"/>
      <c r="CXC99" s="1"/>
      <c r="CXD99" s="1"/>
      <c r="CXE99" s="1"/>
      <c r="CXF99" s="1"/>
      <c r="CXG99" s="1"/>
      <c r="CXH99" s="1"/>
      <c r="CXI99" s="1"/>
      <c r="CXJ99" s="1"/>
      <c r="CXK99" s="1"/>
      <c r="CXL99" s="1"/>
      <c r="CXM99" s="1"/>
      <c r="CXN99" s="1"/>
      <c r="CXO99" s="1"/>
      <c r="CXP99" s="1"/>
      <c r="CXQ99" s="1"/>
      <c r="CXR99" s="1"/>
      <c r="CXS99" s="1"/>
      <c r="CXT99" s="1"/>
      <c r="CXU99" s="1"/>
      <c r="CXV99" s="1"/>
      <c r="CXW99" s="1"/>
      <c r="CXX99" s="1"/>
      <c r="CXY99" s="1"/>
      <c r="CXZ99" s="1"/>
      <c r="CYA99" s="1"/>
      <c r="CYB99" s="1"/>
      <c r="CYC99" s="1"/>
      <c r="CYD99" s="1"/>
      <c r="CYE99" s="1"/>
      <c r="CYF99" s="1"/>
      <c r="CYG99" s="1"/>
      <c r="CYH99" s="1"/>
      <c r="CYI99" s="1"/>
      <c r="CYJ99" s="1"/>
      <c r="CYK99" s="1"/>
      <c r="CYL99" s="1"/>
      <c r="CYM99" s="1"/>
      <c r="CYN99" s="1"/>
      <c r="CYO99" s="1"/>
      <c r="CYP99" s="1"/>
      <c r="CYQ99" s="1"/>
      <c r="CYR99" s="1"/>
      <c r="CYS99" s="1"/>
      <c r="CYT99" s="1"/>
      <c r="CYU99" s="1"/>
      <c r="CYV99" s="1"/>
      <c r="CYW99" s="1"/>
      <c r="CYX99" s="1"/>
      <c r="CYY99" s="1"/>
      <c r="CYZ99" s="1"/>
      <c r="CZA99" s="1"/>
      <c r="CZB99" s="1"/>
      <c r="CZC99" s="1"/>
      <c r="CZD99" s="1"/>
      <c r="CZE99" s="1"/>
      <c r="CZF99" s="1"/>
      <c r="CZG99" s="1"/>
      <c r="CZH99" s="1"/>
      <c r="CZI99" s="1"/>
      <c r="CZJ99" s="1"/>
      <c r="CZK99" s="1"/>
      <c r="CZL99" s="1"/>
      <c r="CZM99" s="1"/>
      <c r="CZN99" s="1"/>
      <c r="CZO99" s="1"/>
      <c r="CZP99" s="1"/>
      <c r="CZQ99" s="1"/>
      <c r="CZR99" s="1"/>
      <c r="CZS99" s="1"/>
      <c r="CZT99" s="1"/>
      <c r="CZU99" s="1"/>
      <c r="CZV99" s="1"/>
      <c r="CZW99" s="1"/>
      <c r="CZX99" s="1"/>
      <c r="CZY99" s="1"/>
      <c r="CZZ99" s="1"/>
      <c r="DAA99" s="1"/>
      <c r="DAB99" s="1"/>
      <c r="DAC99" s="1"/>
      <c r="DAD99" s="1"/>
      <c r="DAE99" s="1"/>
      <c r="DAF99" s="1"/>
      <c r="DAG99" s="1"/>
      <c r="DAH99" s="1"/>
      <c r="DAI99" s="1"/>
      <c r="DAJ99" s="1"/>
      <c r="DAK99" s="1"/>
      <c r="DAL99" s="1"/>
      <c r="DAM99" s="1"/>
      <c r="DAN99" s="1"/>
      <c r="DAO99" s="1"/>
      <c r="DAP99" s="1"/>
      <c r="DAQ99" s="1"/>
      <c r="DAR99" s="1"/>
      <c r="DAS99" s="1"/>
      <c r="DAT99" s="1"/>
      <c r="DAU99" s="1"/>
      <c r="DAV99" s="1"/>
      <c r="DAW99" s="1"/>
      <c r="DAX99" s="1"/>
      <c r="DAY99" s="1"/>
      <c r="DAZ99" s="1"/>
      <c r="DBA99" s="1"/>
      <c r="DBB99" s="1"/>
      <c r="DBC99" s="1"/>
      <c r="DBD99" s="1"/>
      <c r="DBE99" s="1"/>
      <c r="DBF99" s="1"/>
      <c r="DBG99" s="1"/>
      <c r="DBH99" s="1"/>
      <c r="DBI99" s="1"/>
      <c r="DBJ99" s="1"/>
      <c r="DBK99" s="1"/>
      <c r="DBL99" s="1"/>
      <c r="DBM99" s="1"/>
      <c r="DBN99" s="1"/>
      <c r="DBO99" s="1"/>
      <c r="DBP99" s="1"/>
      <c r="DBQ99" s="1"/>
      <c r="DBR99" s="1"/>
      <c r="DBS99" s="1"/>
      <c r="DBT99" s="1"/>
      <c r="DBU99" s="1"/>
      <c r="DBV99" s="1"/>
      <c r="DBW99" s="1"/>
      <c r="DBX99" s="1"/>
      <c r="DBY99" s="1"/>
      <c r="DBZ99" s="1"/>
      <c r="DCA99" s="1"/>
      <c r="DCB99" s="1"/>
      <c r="DCC99" s="1"/>
      <c r="DCD99" s="1"/>
      <c r="DCE99" s="1"/>
      <c r="DCF99" s="1"/>
      <c r="DCG99" s="1"/>
      <c r="DCH99" s="1"/>
      <c r="DCI99" s="1"/>
      <c r="DCJ99" s="1"/>
      <c r="DCK99" s="1"/>
      <c r="DCL99" s="1"/>
      <c r="DCM99" s="1"/>
      <c r="DCN99" s="1"/>
      <c r="DCO99" s="1"/>
      <c r="DCP99" s="1"/>
      <c r="DCQ99" s="1"/>
      <c r="DCR99" s="1"/>
      <c r="DCS99" s="1"/>
      <c r="DCT99" s="1"/>
      <c r="DCU99" s="1"/>
      <c r="DCV99" s="1"/>
      <c r="DCW99" s="1"/>
      <c r="DCX99" s="1"/>
      <c r="DCY99" s="1"/>
      <c r="DCZ99" s="1"/>
      <c r="DDA99" s="1"/>
      <c r="DDB99" s="1"/>
      <c r="DDC99" s="1"/>
      <c r="DDD99" s="1"/>
      <c r="DDE99" s="1"/>
      <c r="DDF99" s="1"/>
      <c r="DDG99" s="1"/>
      <c r="DDH99" s="1"/>
      <c r="DDI99" s="1"/>
      <c r="DDJ99" s="1"/>
      <c r="DDK99" s="1"/>
      <c r="DDL99" s="1"/>
      <c r="DDM99" s="1"/>
      <c r="DDN99" s="1"/>
      <c r="DDO99" s="1"/>
      <c r="DDP99" s="1"/>
      <c r="DDQ99" s="1"/>
      <c r="DDR99" s="1"/>
      <c r="DDS99" s="1"/>
      <c r="DDT99" s="1"/>
      <c r="DDU99" s="1"/>
      <c r="DDV99" s="1"/>
      <c r="DDW99" s="1"/>
      <c r="DDX99" s="1"/>
      <c r="DDY99" s="1"/>
      <c r="DDZ99" s="1"/>
      <c r="DEA99" s="1"/>
      <c r="DEB99" s="1"/>
      <c r="DEC99" s="1"/>
      <c r="DED99" s="1"/>
      <c r="DEE99" s="1"/>
      <c r="DEF99" s="1"/>
      <c r="DEG99" s="1"/>
      <c r="DEH99" s="1"/>
      <c r="DEI99" s="1"/>
      <c r="DEJ99" s="1"/>
      <c r="DEK99" s="1"/>
      <c r="DEL99" s="1"/>
      <c r="DEM99" s="1"/>
      <c r="DEN99" s="1"/>
      <c r="DEO99" s="1"/>
      <c r="DEP99" s="1"/>
      <c r="DEQ99" s="1"/>
      <c r="DER99" s="1"/>
      <c r="DES99" s="1"/>
      <c r="DET99" s="1"/>
      <c r="DEU99" s="1"/>
      <c r="DEV99" s="1"/>
      <c r="DEW99" s="1"/>
      <c r="DEX99" s="1"/>
      <c r="DEY99" s="1"/>
      <c r="DEZ99" s="1"/>
      <c r="DFA99" s="1"/>
      <c r="DFB99" s="1"/>
      <c r="DFC99" s="1"/>
      <c r="DFD99" s="1"/>
      <c r="DFE99" s="1"/>
      <c r="DFF99" s="1"/>
      <c r="DFG99" s="1"/>
      <c r="DFH99" s="1"/>
      <c r="DFI99" s="1"/>
      <c r="DFJ99" s="1"/>
      <c r="DFK99" s="1"/>
      <c r="DFL99" s="1"/>
      <c r="DFM99" s="1"/>
      <c r="DFN99" s="1"/>
      <c r="DFO99" s="1"/>
      <c r="DFP99" s="1"/>
      <c r="DFQ99" s="1"/>
      <c r="DFR99" s="1"/>
      <c r="DFS99" s="1"/>
      <c r="DFT99" s="1"/>
      <c r="DFU99" s="1"/>
      <c r="DFV99" s="1"/>
      <c r="DFW99" s="1"/>
      <c r="DFX99" s="1"/>
      <c r="DFY99" s="1"/>
      <c r="DFZ99" s="1"/>
      <c r="DGA99" s="1"/>
      <c r="DGB99" s="1"/>
      <c r="DGC99" s="1"/>
      <c r="DGD99" s="1"/>
      <c r="DGE99" s="1"/>
      <c r="DGF99" s="1"/>
      <c r="DGG99" s="1"/>
      <c r="DGH99" s="1"/>
      <c r="DGI99" s="1"/>
      <c r="DGJ99" s="1"/>
      <c r="DGK99" s="1"/>
      <c r="DGL99" s="1"/>
      <c r="DGM99" s="1"/>
      <c r="DGN99" s="1"/>
      <c r="DGO99" s="1"/>
      <c r="DGP99" s="1"/>
      <c r="DGQ99" s="1"/>
      <c r="DGR99" s="1"/>
      <c r="DGS99" s="1"/>
      <c r="DGT99" s="1"/>
      <c r="DGU99" s="1"/>
      <c r="DGV99" s="1"/>
      <c r="DGW99" s="1"/>
      <c r="DGX99" s="1"/>
      <c r="DGY99" s="1"/>
      <c r="DGZ99" s="1"/>
      <c r="DHA99" s="1"/>
      <c r="DHB99" s="1"/>
      <c r="DHC99" s="1"/>
      <c r="DHD99" s="1"/>
      <c r="DHE99" s="1"/>
      <c r="DHF99" s="1"/>
      <c r="DHG99" s="1"/>
      <c r="DHH99" s="1"/>
      <c r="DHI99" s="1"/>
      <c r="DHJ99" s="1"/>
      <c r="DHK99" s="1"/>
      <c r="DHL99" s="1"/>
      <c r="DHM99" s="1"/>
      <c r="DHN99" s="1"/>
      <c r="DHO99" s="1"/>
      <c r="DHP99" s="1"/>
      <c r="DHQ99" s="1"/>
      <c r="DHR99" s="1"/>
      <c r="DHS99" s="1"/>
      <c r="DHT99" s="1"/>
      <c r="DHU99" s="1"/>
      <c r="DHV99" s="1"/>
      <c r="DHW99" s="1"/>
      <c r="DHX99" s="1"/>
      <c r="DHY99" s="1"/>
      <c r="DHZ99" s="1"/>
      <c r="DIA99" s="1"/>
      <c r="DIB99" s="1"/>
      <c r="DIC99" s="1"/>
      <c r="DID99" s="1"/>
      <c r="DIE99" s="1"/>
      <c r="DIF99" s="1"/>
      <c r="DIG99" s="1"/>
      <c r="DIH99" s="1"/>
      <c r="DII99" s="1"/>
      <c r="DIJ99" s="1"/>
      <c r="DIK99" s="1"/>
      <c r="DIL99" s="1"/>
      <c r="DIM99" s="1"/>
      <c r="DIN99" s="1"/>
      <c r="DIO99" s="1"/>
      <c r="DIP99" s="1"/>
      <c r="DIQ99" s="1"/>
      <c r="DIR99" s="1"/>
      <c r="DIS99" s="1"/>
      <c r="DIT99" s="1"/>
      <c r="DIU99" s="1"/>
      <c r="DIV99" s="1"/>
      <c r="DIW99" s="1"/>
      <c r="DIX99" s="1"/>
      <c r="DIY99" s="1"/>
      <c r="DIZ99" s="1"/>
      <c r="DJA99" s="1"/>
      <c r="DJB99" s="1"/>
      <c r="DJC99" s="1"/>
      <c r="DJD99" s="1"/>
      <c r="DJE99" s="1"/>
      <c r="DJF99" s="1"/>
      <c r="DJG99" s="1"/>
      <c r="DJH99" s="1"/>
      <c r="DJI99" s="1"/>
      <c r="DJJ99" s="1"/>
      <c r="DJK99" s="1"/>
      <c r="DJL99" s="1"/>
      <c r="DJM99" s="1"/>
      <c r="DJN99" s="1"/>
      <c r="DJO99" s="1"/>
      <c r="DJP99" s="1"/>
      <c r="DJQ99" s="1"/>
      <c r="DJR99" s="1"/>
      <c r="DJS99" s="1"/>
      <c r="DJT99" s="1"/>
      <c r="DJU99" s="1"/>
      <c r="DJV99" s="1"/>
      <c r="DJW99" s="1"/>
      <c r="DJX99" s="1"/>
      <c r="DJY99" s="1"/>
      <c r="DJZ99" s="1"/>
      <c r="DKA99" s="1"/>
      <c r="DKB99" s="1"/>
      <c r="DKC99" s="1"/>
      <c r="DKD99" s="1"/>
      <c r="DKE99" s="1"/>
      <c r="DKF99" s="1"/>
      <c r="DKG99" s="1"/>
      <c r="DKH99" s="1"/>
      <c r="DKI99" s="1"/>
      <c r="DKJ99" s="1"/>
      <c r="DKK99" s="1"/>
      <c r="DKL99" s="1"/>
      <c r="DKM99" s="1"/>
      <c r="DKN99" s="1"/>
      <c r="DKO99" s="1"/>
      <c r="DKP99" s="1"/>
      <c r="DKQ99" s="1"/>
      <c r="DKR99" s="1"/>
      <c r="DKS99" s="1"/>
      <c r="DKT99" s="1"/>
      <c r="DKU99" s="1"/>
      <c r="DKV99" s="1"/>
      <c r="DKW99" s="1"/>
      <c r="DKX99" s="1"/>
      <c r="DKY99" s="1"/>
      <c r="DKZ99" s="1"/>
      <c r="DLA99" s="1"/>
      <c r="DLB99" s="1"/>
      <c r="DLC99" s="1"/>
      <c r="DLD99" s="1"/>
      <c r="DLE99" s="1"/>
      <c r="DLF99" s="1"/>
      <c r="DLG99" s="1"/>
      <c r="DLH99" s="1"/>
      <c r="DLI99" s="1"/>
      <c r="DLJ99" s="1"/>
      <c r="DLK99" s="1"/>
      <c r="DLL99" s="1"/>
      <c r="DLM99" s="1"/>
      <c r="DLN99" s="1"/>
      <c r="DLO99" s="1"/>
      <c r="DLP99" s="1"/>
      <c r="DLQ99" s="1"/>
      <c r="DLR99" s="1"/>
      <c r="DLS99" s="1"/>
      <c r="DLT99" s="1"/>
      <c r="DLU99" s="1"/>
      <c r="DLV99" s="1"/>
      <c r="DLW99" s="1"/>
      <c r="DLX99" s="1"/>
      <c r="DLY99" s="1"/>
      <c r="DLZ99" s="1"/>
      <c r="DMA99" s="1"/>
      <c r="DMB99" s="1"/>
      <c r="DMC99" s="1"/>
      <c r="DMD99" s="1"/>
      <c r="DME99" s="1"/>
      <c r="DMF99" s="1"/>
      <c r="DMG99" s="1"/>
      <c r="DMH99" s="1"/>
      <c r="DMI99" s="1"/>
      <c r="DMJ99" s="1"/>
      <c r="DMK99" s="1"/>
      <c r="DML99" s="1"/>
      <c r="DMM99" s="1"/>
      <c r="DMN99" s="1"/>
      <c r="DMO99" s="1"/>
      <c r="DMP99" s="1"/>
      <c r="DMQ99" s="1"/>
      <c r="DMR99" s="1"/>
      <c r="DMS99" s="1"/>
      <c r="DMT99" s="1"/>
      <c r="DMU99" s="1"/>
      <c r="DMV99" s="1"/>
      <c r="DMW99" s="1"/>
      <c r="DMX99" s="1"/>
      <c r="DMY99" s="1"/>
      <c r="DMZ99" s="1"/>
      <c r="DNA99" s="1"/>
      <c r="DNB99" s="1"/>
      <c r="DNC99" s="1"/>
      <c r="DND99" s="1"/>
      <c r="DNE99" s="1"/>
      <c r="DNF99" s="1"/>
      <c r="DNG99" s="1"/>
      <c r="DNH99" s="1"/>
      <c r="DNI99" s="1"/>
      <c r="DNJ99" s="1"/>
      <c r="DNK99" s="1"/>
      <c r="DNL99" s="1"/>
      <c r="DNM99" s="1"/>
      <c r="DNN99" s="1"/>
      <c r="DNO99" s="1"/>
      <c r="DNP99" s="1"/>
      <c r="DNQ99" s="1"/>
      <c r="DNR99" s="1"/>
      <c r="DNS99" s="1"/>
      <c r="DNT99" s="1"/>
      <c r="DNU99" s="1"/>
      <c r="DNV99" s="1"/>
      <c r="DNW99" s="1"/>
      <c r="DNX99" s="1"/>
      <c r="DNY99" s="1"/>
      <c r="DNZ99" s="1"/>
      <c r="DOA99" s="1"/>
      <c r="DOB99" s="1"/>
      <c r="DOC99" s="1"/>
      <c r="DOD99" s="1"/>
      <c r="DOE99" s="1"/>
      <c r="DOF99" s="1"/>
      <c r="DOG99" s="1"/>
      <c r="DOH99" s="1"/>
      <c r="DOI99" s="1"/>
      <c r="DOJ99" s="1"/>
      <c r="DOK99" s="1"/>
      <c r="DOL99" s="1"/>
      <c r="DOM99" s="1"/>
      <c r="DON99" s="1"/>
      <c r="DOO99" s="1"/>
      <c r="DOP99" s="1"/>
      <c r="DOQ99" s="1"/>
      <c r="DOR99" s="1"/>
      <c r="DOS99" s="1"/>
      <c r="DOT99" s="1"/>
      <c r="DOU99" s="1"/>
      <c r="DOV99" s="1"/>
      <c r="DOW99" s="1"/>
      <c r="DOX99" s="1"/>
      <c r="DOY99" s="1"/>
      <c r="DOZ99" s="1"/>
      <c r="DPA99" s="1"/>
      <c r="DPB99" s="1"/>
      <c r="DPC99" s="1"/>
      <c r="DPD99" s="1"/>
      <c r="DPE99" s="1"/>
      <c r="DPF99" s="1"/>
      <c r="DPG99" s="1"/>
      <c r="DPH99" s="1"/>
      <c r="DPI99" s="1"/>
      <c r="DPJ99" s="1"/>
      <c r="DPK99" s="1"/>
      <c r="DPL99" s="1"/>
      <c r="DPM99" s="1"/>
      <c r="DPN99" s="1"/>
      <c r="DPO99" s="1"/>
      <c r="DPP99" s="1"/>
      <c r="DPQ99" s="1"/>
      <c r="DPR99" s="1"/>
      <c r="DPS99" s="1"/>
      <c r="DPT99" s="1"/>
      <c r="DPU99" s="1"/>
      <c r="DPV99" s="1"/>
      <c r="DPW99" s="1"/>
      <c r="DPX99" s="1"/>
      <c r="DPY99" s="1"/>
      <c r="DPZ99" s="1"/>
      <c r="DQA99" s="1"/>
      <c r="DQB99" s="1"/>
      <c r="DQC99" s="1"/>
      <c r="DQD99" s="1"/>
      <c r="DQE99" s="1"/>
      <c r="DQF99" s="1"/>
      <c r="DQG99" s="1"/>
      <c r="DQH99" s="1"/>
      <c r="DQI99" s="1"/>
      <c r="DQJ99" s="1"/>
      <c r="DQK99" s="1"/>
      <c r="DQL99" s="1"/>
      <c r="DQM99" s="1"/>
      <c r="DQN99" s="1"/>
      <c r="DQO99" s="1"/>
      <c r="DQP99" s="1"/>
      <c r="DQQ99" s="1"/>
      <c r="DQR99" s="1"/>
      <c r="DQS99" s="1"/>
      <c r="DQT99" s="1"/>
      <c r="DQU99" s="1"/>
      <c r="DQV99" s="1"/>
      <c r="DQW99" s="1"/>
      <c r="DQX99" s="1"/>
      <c r="DQY99" s="1"/>
      <c r="DQZ99" s="1"/>
      <c r="DRA99" s="1"/>
      <c r="DRB99" s="1"/>
      <c r="DRC99" s="1"/>
      <c r="DRD99" s="1"/>
      <c r="DRE99" s="1"/>
      <c r="DRF99" s="1"/>
      <c r="DRG99" s="1"/>
      <c r="DRH99" s="1"/>
      <c r="DRI99" s="1"/>
      <c r="DRJ99" s="1"/>
      <c r="DRK99" s="1"/>
      <c r="DRL99" s="1"/>
      <c r="DRM99" s="1"/>
      <c r="DRN99" s="1"/>
      <c r="DRO99" s="1"/>
      <c r="DRP99" s="1"/>
      <c r="DRQ99" s="1"/>
      <c r="DRR99" s="1"/>
      <c r="DRS99" s="1"/>
      <c r="DRT99" s="1"/>
      <c r="DRU99" s="1"/>
      <c r="DRV99" s="1"/>
      <c r="DRW99" s="1"/>
      <c r="DRX99" s="1"/>
      <c r="DRY99" s="1"/>
      <c r="DRZ99" s="1"/>
      <c r="DSA99" s="1"/>
      <c r="DSB99" s="1"/>
      <c r="DSC99" s="1"/>
      <c r="DSD99" s="1"/>
      <c r="DSE99" s="1"/>
      <c r="DSF99" s="1"/>
      <c r="DSG99" s="1"/>
      <c r="DSH99" s="1"/>
      <c r="DSI99" s="1"/>
      <c r="DSJ99" s="1"/>
      <c r="DSK99" s="1"/>
      <c r="DSL99" s="1"/>
      <c r="DSM99" s="1"/>
      <c r="DSN99" s="1"/>
      <c r="DSO99" s="1"/>
      <c r="DSP99" s="1"/>
      <c r="DSQ99" s="1"/>
      <c r="DSR99" s="1"/>
      <c r="DSS99" s="1"/>
      <c r="DST99" s="1"/>
      <c r="DSU99" s="1"/>
      <c r="DSV99" s="1"/>
      <c r="DSW99" s="1"/>
      <c r="DSX99" s="1"/>
      <c r="DSY99" s="1"/>
      <c r="DSZ99" s="1"/>
      <c r="DTA99" s="1"/>
      <c r="DTB99" s="1"/>
      <c r="DTC99" s="1"/>
      <c r="DTD99" s="1"/>
      <c r="DTE99" s="1"/>
      <c r="DTF99" s="1"/>
      <c r="DTG99" s="1"/>
      <c r="DTH99" s="1"/>
      <c r="DTI99" s="1"/>
      <c r="DTJ99" s="1"/>
      <c r="DTK99" s="1"/>
      <c r="DTL99" s="1"/>
      <c r="DTM99" s="1"/>
      <c r="DTN99" s="1"/>
      <c r="DTO99" s="1"/>
      <c r="DTP99" s="1"/>
      <c r="DTQ99" s="1"/>
      <c r="DTR99" s="1"/>
      <c r="DTS99" s="1"/>
      <c r="DTT99" s="1"/>
      <c r="DTU99" s="1"/>
      <c r="DTV99" s="1"/>
      <c r="DTW99" s="1"/>
      <c r="DTX99" s="1"/>
      <c r="DTY99" s="1"/>
      <c r="DTZ99" s="1"/>
      <c r="DUA99" s="1"/>
      <c r="DUB99" s="1"/>
      <c r="DUC99" s="1"/>
      <c r="DUD99" s="1"/>
      <c r="DUE99" s="1"/>
      <c r="DUF99" s="1"/>
      <c r="DUG99" s="1"/>
      <c r="DUH99" s="1"/>
      <c r="DUI99" s="1"/>
      <c r="DUJ99" s="1"/>
      <c r="DUK99" s="1"/>
      <c r="DUL99" s="1"/>
      <c r="DUM99" s="1"/>
      <c r="DUN99" s="1"/>
      <c r="DUO99" s="1"/>
      <c r="DUP99" s="1"/>
      <c r="DUQ99" s="1"/>
      <c r="DUR99" s="1"/>
      <c r="DUS99" s="1"/>
      <c r="DUT99" s="1"/>
      <c r="DUU99" s="1"/>
      <c r="DUV99" s="1"/>
      <c r="DUW99" s="1"/>
      <c r="DUX99" s="1"/>
      <c r="DUY99" s="1"/>
      <c r="DUZ99" s="1"/>
      <c r="DVA99" s="1"/>
      <c r="DVB99" s="1"/>
      <c r="DVC99" s="1"/>
      <c r="DVD99" s="1"/>
      <c r="DVE99" s="1"/>
      <c r="DVF99" s="1"/>
      <c r="DVG99" s="1"/>
      <c r="DVH99" s="1"/>
      <c r="DVI99" s="1"/>
      <c r="DVJ99" s="1"/>
      <c r="DVK99" s="1"/>
      <c r="DVL99" s="1"/>
      <c r="DVM99" s="1"/>
      <c r="DVN99" s="1"/>
      <c r="DVO99" s="1"/>
      <c r="DVP99" s="1"/>
      <c r="DVQ99" s="1"/>
      <c r="DVR99" s="1"/>
      <c r="DVS99" s="1"/>
      <c r="DVT99" s="1"/>
      <c r="DVU99" s="1"/>
      <c r="DVV99" s="1"/>
      <c r="DVW99" s="1"/>
      <c r="DVX99" s="1"/>
      <c r="DVY99" s="1"/>
      <c r="DVZ99" s="1"/>
      <c r="DWA99" s="1"/>
      <c r="DWB99" s="1"/>
      <c r="DWC99" s="1"/>
      <c r="DWD99" s="1"/>
      <c r="DWE99" s="1"/>
      <c r="DWF99" s="1"/>
      <c r="DWG99" s="1"/>
      <c r="DWH99" s="1"/>
      <c r="DWI99" s="1"/>
      <c r="DWJ99" s="1"/>
      <c r="DWK99" s="1"/>
      <c r="DWL99" s="1"/>
      <c r="DWM99" s="1"/>
      <c r="DWN99" s="1"/>
      <c r="DWO99" s="1"/>
      <c r="DWP99" s="1"/>
      <c r="DWQ99" s="1"/>
      <c r="DWR99" s="1"/>
      <c r="DWS99" s="1"/>
      <c r="DWT99" s="1"/>
      <c r="DWU99" s="1"/>
      <c r="DWV99" s="1"/>
      <c r="DWW99" s="1"/>
      <c r="DWX99" s="1"/>
      <c r="DWY99" s="1"/>
      <c r="DWZ99" s="1"/>
      <c r="DXA99" s="1"/>
      <c r="DXB99" s="1"/>
      <c r="DXC99" s="1"/>
      <c r="DXD99" s="1"/>
      <c r="DXE99" s="1"/>
      <c r="DXF99" s="1"/>
      <c r="DXG99" s="1"/>
      <c r="DXH99" s="1"/>
      <c r="DXI99" s="1"/>
      <c r="DXJ99" s="1"/>
      <c r="DXK99" s="1"/>
      <c r="DXL99" s="1"/>
      <c r="DXM99" s="1"/>
      <c r="DXN99" s="1"/>
      <c r="DXO99" s="1"/>
      <c r="DXP99" s="1"/>
      <c r="DXQ99" s="1"/>
      <c r="DXR99" s="1"/>
      <c r="DXS99" s="1"/>
      <c r="DXT99" s="1"/>
      <c r="DXU99" s="1"/>
      <c r="DXV99" s="1"/>
      <c r="DXW99" s="1"/>
      <c r="DXX99" s="1"/>
      <c r="DXY99" s="1"/>
      <c r="DXZ99" s="1"/>
      <c r="DYA99" s="1"/>
      <c r="DYB99" s="1"/>
      <c r="DYC99" s="1"/>
      <c r="DYD99" s="1"/>
      <c r="DYE99" s="1"/>
      <c r="DYF99" s="1"/>
      <c r="DYG99" s="1"/>
      <c r="DYH99" s="1"/>
      <c r="DYI99" s="1"/>
      <c r="DYJ99" s="1"/>
      <c r="DYK99" s="1"/>
      <c r="DYL99" s="1"/>
      <c r="DYM99" s="1"/>
      <c r="DYN99" s="1"/>
      <c r="DYO99" s="1"/>
      <c r="DYP99" s="1"/>
      <c r="DYQ99" s="1"/>
      <c r="DYR99" s="1"/>
      <c r="DYS99" s="1"/>
      <c r="DYT99" s="1"/>
      <c r="DYU99" s="1"/>
      <c r="DYV99" s="1"/>
      <c r="DYW99" s="1"/>
      <c r="DYX99" s="1"/>
      <c r="DYY99" s="1"/>
      <c r="DYZ99" s="1"/>
      <c r="DZA99" s="1"/>
      <c r="DZB99" s="1"/>
      <c r="DZC99" s="1"/>
      <c r="DZD99" s="1"/>
      <c r="DZE99" s="1"/>
      <c r="DZF99" s="1"/>
      <c r="DZG99" s="1"/>
      <c r="DZH99" s="1"/>
      <c r="DZI99" s="1"/>
      <c r="DZJ99" s="1"/>
      <c r="DZK99" s="1"/>
      <c r="DZL99" s="1"/>
      <c r="DZM99" s="1"/>
      <c r="DZN99" s="1"/>
      <c r="DZO99" s="1"/>
      <c r="DZP99" s="1"/>
      <c r="DZQ99" s="1"/>
      <c r="DZR99" s="1"/>
      <c r="DZS99" s="1"/>
      <c r="DZT99" s="1"/>
      <c r="DZU99" s="1"/>
      <c r="DZV99" s="1"/>
      <c r="DZW99" s="1"/>
      <c r="DZX99" s="1"/>
      <c r="DZY99" s="1"/>
      <c r="DZZ99" s="1"/>
      <c r="EAA99" s="1"/>
      <c r="EAB99" s="1"/>
      <c r="EAC99" s="1"/>
      <c r="EAD99" s="1"/>
      <c r="EAE99" s="1"/>
      <c r="EAF99" s="1"/>
      <c r="EAG99" s="1"/>
      <c r="EAH99" s="1"/>
      <c r="EAI99" s="1"/>
      <c r="EAJ99" s="1"/>
      <c r="EAK99" s="1"/>
      <c r="EAL99" s="1"/>
      <c r="EAM99" s="1"/>
      <c r="EAN99" s="1"/>
      <c r="EAO99" s="1"/>
      <c r="EAP99" s="1"/>
      <c r="EAQ99" s="1"/>
      <c r="EAR99" s="1"/>
      <c r="EAS99" s="1"/>
      <c r="EAT99" s="1"/>
      <c r="EAU99" s="1"/>
      <c r="EAV99" s="1"/>
      <c r="EAW99" s="1"/>
      <c r="EAX99" s="1"/>
      <c r="EAY99" s="1"/>
      <c r="EAZ99" s="1"/>
      <c r="EBA99" s="1"/>
      <c r="EBB99" s="1"/>
      <c r="EBC99" s="1"/>
      <c r="EBD99" s="1"/>
      <c r="EBE99" s="1"/>
      <c r="EBF99" s="1"/>
      <c r="EBG99" s="1"/>
      <c r="EBH99" s="1"/>
      <c r="EBI99" s="1"/>
      <c r="EBJ99" s="1"/>
      <c r="EBK99" s="1"/>
      <c r="EBL99" s="1"/>
      <c r="EBM99" s="1"/>
      <c r="EBN99" s="1"/>
      <c r="EBO99" s="1"/>
      <c r="EBP99" s="1"/>
      <c r="EBQ99" s="1"/>
      <c r="EBR99" s="1"/>
      <c r="EBS99" s="1"/>
      <c r="EBT99" s="1"/>
      <c r="EBU99" s="1"/>
      <c r="EBV99" s="1"/>
      <c r="EBW99" s="1"/>
      <c r="EBX99" s="1"/>
      <c r="EBY99" s="1"/>
      <c r="EBZ99" s="1"/>
      <c r="ECA99" s="1"/>
      <c r="ECB99" s="1"/>
      <c r="ECC99" s="1"/>
      <c r="ECD99" s="1"/>
      <c r="ECE99" s="1"/>
      <c r="ECF99" s="1"/>
      <c r="ECG99" s="1"/>
      <c r="ECH99" s="1"/>
      <c r="ECI99" s="1"/>
      <c r="ECJ99" s="1"/>
      <c r="ECK99" s="1"/>
      <c r="ECL99" s="1"/>
      <c r="ECM99" s="1"/>
      <c r="ECN99" s="1"/>
      <c r="ECO99" s="1"/>
      <c r="ECP99" s="1"/>
      <c r="ECQ99" s="1"/>
      <c r="ECR99" s="1"/>
      <c r="ECS99" s="1"/>
      <c r="ECT99" s="1"/>
      <c r="ECU99" s="1"/>
      <c r="ECV99" s="1"/>
      <c r="ECW99" s="1"/>
      <c r="ECX99" s="1"/>
      <c r="ECY99" s="1"/>
      <c r="ECZ99" s="1"/>
      <c r="EDA99" s="1"/>
      <c r="EDB99" s="1"/>
      <c r="EDC99" s="1"/>
      <c r="EDD99" s="1"/>
      <c r="EDE99" s="1"/>
      <c r="EDF99" s="1"/>
      <c r="EDG99" s="1"/>
      <c r="EDH99" s="1"/>
      <c r="EDI99" s="1"/>
      <c r="EDJ99" s="1"/>
      <c r="EDK99" s="1"/>
      <c r="EDL99" s="1"/>
      <c r="EDM99" s="1"/>
      <c r="EDN99" s="1"/>
      <c r="EDO99" s="1"/>
      <c r="EDP99" s="1"/>
      <c r="EDQ99" s="1"/>
      <c r="EDR99" s="1"/>
      <c r="EDS99" s="1"/>
      <c r="EDT99" s="1"/>
      <c r="EDU99" s="1"/>
      <c r="EDV99" s="1"/>
      <c r="EDW99" s="1"/>
      <c r="EDX99" s="1"/>
      <c r="EDY99" s="1"/>
      <c r="EDZ99" s="1"/>
      <c r="EEA99" s="1"/>
      <c r="EEB99" s="1"/>
      <c r="EEC99" s="1"/>
      <c r="EED99" s="1"/>
      <c r="EEE99" s="1"/>
      <c r="EEF99" s="1"/>
      <c r="EEG99" s="1"/>
      <c r="EEH99" s="1"/>
      <c r="EEI99" s="1"/>
      <c r="EEJ99" s="1"/>
      <c r="EEK99" s="1"/>
      <c r="EEL99" s="1"/>
      <c r="EEM99" s="1"/>
      <c r="EEN99" s="1"/>
      <c r="EEO99" s="1"/>
      <c r="EEP99" s="1"/>
      <c r="EEQ99" s="1"/>
      <c r="EER99" s="1"/>
      <c r="EES99" s="1"/>
      <c r="EET99" s="1"/>
      <c r="EEU99" s="1"/>
      <c r="EEV99" s="1"/>
      <c r="EEW99" s="1"/>
      <c r="EEX99" s="1"/>
      <c r="EEY99" s="1"/>
      <c r="EEZ99" s="1"/>
      <c r="EFA99" s="1"/>
      <c r="EFB99" s="1"/>
      <c r="EFC99" s="1"/>
      <c r="EFD99" s="1"/>
      <c r="EFE99" s="1"/>
      <c r="EFF99" s="1"/>
      <c r="EFG99" s="1"/>
      <c r="EFH99" s="1"/>
      <c r="EFI99" s="1"/>
      <c r="EFJ99" s="1"/>
      <c r="EFK99" s="1"/>
      <c r="EFL99" s="1"/>
      <c r="EFM99" s="1"/>
      <c r="EFN99" s="1"/>
      <c r="EFO99" s="1"/>
      <c r="EFP99" s="1"/>
      <c r="EFQ99" s="1"/>
      <c r="EFR99" s="1"/>
      <c r="EFS99" s="1"/>
      <c r="EFT99" s="1"/>
      <c r="EFU99" s="1"/>
      <c r="EFV99" s="1"/>
      <c r="EFW99" s="1"/>
      <c r="EFX99" s="1"/>
      <c r="EFY99" s="1"/>
      <c r="EFZ99" s="1"/>
      <c r="EGA99" s="1"/>
      <c r="EGB99" s="1"/>
      <c r="EGC99" s="1"/>
      <c r="EGD99" s="1"/>
      <c r="EGE99" s="1"/>
      <c r="EGF99" s="1"/>
      <c r="EGG99" s="1"/>
      <c r="EGH99" s="1"/>
      <c r="EGI99" s="1"/>
      <c r="EGJ99" s="1"/>
      <c r="EGK99" s="1"/>
      <c r="EGL99" s="1"/>
      <c r="EGM99" s="1"/>
      <c r="EGN99" s="1"/>
      <c r="EGO99" s="1"/>
      <c r="EGP99" s="1"/>
      <c r="EGQ99" s="1"/>
      <c r="EGR99" s="1"/>
      <c r="EGS99" s="1"/>
      <c r="EGT99" s="1"/>
      <c r="EGU99" s="1"/>
      <c r="EGV99" s="1"/>
      <c r="EGW99" s="1"/>
      <c r="EGX99" s="1"/>
      <c r="EGY99" s="1"/>
      <c r="EGZ99" s="1"/>
      <c r="EHA99" s="1"/>
      <c r="EHB99" s="1"/>
      <c r="EHC99" s="1"/>
      <c r="EHD99" s="1"/>
      <c r="EHE99" s="1"/>
      <c r="EHF99" s="1"/>
      <c r="EHG99" s="1"/>
      <c r="EHH99" s="1"/>
      <c r="EHI99" s="1"/>
      <c r="EHJ99" s="1"/>
      <c r="EHK99" s="1"/>
      <c r="EHL99" s="1"/>
      <c r="EHM99" s="1"/>
      <c r="EHN99" s="1"/>
      <c r="EHO99" s="1"/>
      <c r="EHP99" s="1"/>
      <c r="EHQ99" s="1"/>
      <c r="EHR99" s="1"/>
      <c r="EHS99" s="1"/>
      <c r="EHT99" s="1"/>
      <c r="EHU99" s="1"/>
      <c r="EHV99" s="1"/>
      <c r="EHW99" s="1"/>
      <c r="EHX99" s="1"/>
      <c r="EHY99" s="1"/>
      <c r="EHZ99" s="1"/>
      <c r="EIA99" s="1"/>
      <c r="EIB99" s="1"/>
      <c r="EIC99" s="1"/>
      <c r="EID99" s="1"/>
      <c r="EIE99" s="1"/>
      <c r="EIF99" s="1"/>
      <c r="EIG99" s="1"/>
      <c r="EIH99" s="1"/>
      <c r="EII99" s="1"/>
      <c r="EIJ99" s="1"/>
      <c r="EIK99" s="1"/>
      <c r="EIL99" s="1"/>
      <c r="EIM99" s="1"/>
      <c r="EIN99" s="1"/>
      <c r="EIO99" s="1"/>
      <c r="EIP99" s="1"/>
      <c r="EIQ99" s="1"/>
      <c r="EIR99" s="1"/>
      <c r="EIS99" s="1"/>
      <c r="EIT99" s="1"/>
      <c r="EIU99" s="1"/>
      <c r="EIV99" s="1"/>
      <c r="EIW99" s="1"/>
      <c r="EIX99" s="1"/>
      <c r="EIY99" s="1"/>
      <c r="EIZ99" s="1"/>
      <c r="EJA99" s="1"/>
      <c r="EJB99" s="1"/>
      <c r="EJC99" s="1"/>
      <c r="EJD99" s="1"/>
      <c r="EJE99" s="1"/>
      <c r="EJF99" s="1"/>
      <c r="EJG99" s="1"/>
      <c r="EJH99" s="1"/>
      <c r="EJI99" s="1"/>
      <c r="EJJ99" s="1"/>
      <c r="EJK99" s="1"/>
      <c r="EJL99" s="1"/>
      <c r="EJM99" s="1"/>
      <c r="EJN99" s="1"/>
      <c r="EJO99" s="1"/>
      <c r="EJP99" s="1"/>
      <c r="EJQ99" s="1"/>
      <c r="EJR99" s="1"/>
      <c r="EJS99" s="1"/>
      <c r="EJT99" s="1"/>
      <c r="EJU99" s="1"/>
      <c r="EJV99" s="1"/>
      <c r="EJW99" s="1"/>
      <c r="EJX99" s="1"/>
      <c r="EJY99" s="1"/>
      <c r="EJZ99" s="1"/>
      <c r="EKA99" s="1"/>
      <c r="EKB99" s="1"/>
      <c r="EKC99" s="1"/>
      <c r="EKD99" s="1"/>
      <c r="EKE99" s="1"/>
      <c r="EKF99" s="1"/>
      <c r="EKG99" s="1"/>
      <c r="EKH99" s="1"/>
      <c r="EKI99" s="1"/>
      <c r="EKJ99" s="1"/>
      <c r="EKK99" s="1"/>
      <c r="EKL99" s="1"/>
      <c r="EKM99" s="1"/>
      <c r="EKN99" s="1"/>
      <c r="EKO99" s="1"/>
      <c r="EKP99" s="1"/>
      <c r="EKQ99" s="1"/>
      <c r="EKR99" s="1"/>
      <c r="EKS99" s="1"/>
      <c r="EKT99" s="1"/>
      <c r="EKU99" s="1"/>
      <c r="EKV99" s="1"/>
      <c r="EKW99" s="1"/>
      <c r="EKX99" s="1"/>
      <c r="EKY99" s="1"/>
      <c r="EKZ99" s="1"/>
      <c r="ELA99" s="1"/>
      <c r="ELB99" s="1"/>
      <c r="ELC99" s="1"/>
      <c r="ELD99" s="1"/>
      <c r="ELE99" s="1"/>
      <c r="ELF99" s="1"/>
      <c r="ELG99" s="1"/>
      <c r="ELH99" s="1"/>
      <c r="ELI99" s="1"/>
      <c r="ELJ99" s="1"/>
      <c r="ELK99" s="1"/>
      <c r="ELL99" s="1"/>
      <c r="ELM99" s="1"/>
      <c r="ELN99" s="1"/>
      <c r="ELO99" s="1"/>
      <c r="ELP99" s="1"/>
      <c r="ELQ99" s="1"/>
      <c r="ELR99" s="1"/>
      <c r="ELS99" s="1"/>
      <c r="ELT99" s="1"/>
      <c r="ELU99" s="1"/>
      <c r="ELV99" s="1"/>
      <c r="ELW99" s="1"/>
      <c r="ELX99" s="1"/>
      <c r="ELY99" s="1"/>
      <c r="ELZ99" s="1"/>
      <c r="EMA99" s="1"/>
      <c r="EMB99" s="1"/>
      <c r="EMC99" s="1"/>
      <c r="EMD99" s="1"/>
      <c r="EME99" s="1"/>
      <c r="EMF99" s="1"/>
      <c r="EMG99" s="1"/>
      <c r="EMH99" s="1"/>
      <c r="EMI99" s="1"/>
      <c r="EMJ99" s="1"/>
      <c r="EMK99" s="1"/>
      <c r="EML99" s="1"/>
      <c r="EMM99" s="1"/>
      <c r="EMN99" s="1"/>
      <c r="EMO99" s="1"/>
      <c r="EMP99" s="1"/>
      <c r="EMQ99" s="1"/>
      <c r="EMR99" s="1"/>
      <c r="EMS99" s="1"/>
      <c r="EMT99" s="1"/>
      <c r="EMU99" s="1"/>
      <c r="EMV99" s="1"/>
      <c r="EMW99" s="1"/>
      <c r="EMX99" s="1"/>
      <c r="EMY99" s="1"/>
      <c r="EMZ99" s="1"/>
      <c r="ENA99" s="1"/>
      <c r="ENB99" s="1"/>
      <c r="ENC99" s="1"/>
      <c r="END99" s="1"/>
      <c r="ENE99" s="1"/>
      <c r="ENF99" s="1"/>
      <c r="ENG99" s="1"/>
      <c r="ENH99" s="1"/>
      <c r="ENI99" s="1"/>
      <c r="ENJ99" s="1"/>
      <c r="ENK99" s="1"/>
      <c r="ENL99" s="1"/>
      <c r="ENM99" s="1"/>
      <c r="ENN99" s="1"/>
      <c r="ENO99" s="1"/>
      <c r="ENP99" s="1"/>
      <c r="ENQ99" s="1"/>
      <c r="ENR99" s="1"/>
      <c r="ENS99" s="1"/>
      <c r="ENT99" s="1"/>
      <c r="ENU99" s="1"/>
      <c r="ENV99" s="1"/>
      <c r="ENW99" s="1"/>
      <c r="ENX99" s="1"/>
      <c r="ENY99" s="1"/>
      <c r="ENZ99" s="1"/>
      <c r="EOA99" s="1"/>
      <c r="EOB99" s="1"/>
      <c r="EOC99" s="1"/>
      <c r="EOD99" s="1"/>
      <c r="EOE99" s="1"/>
      <c r="EOF99" s="1"/>
      <c r="EOG99" s="1"/>
      <c r="EOH99" s="1"/>
      <c r="EOI99" s="1"/>
      <c r="EOJ99" s="1"/>
      <c r="EOK99" s="1"/>
      <c r="EOL99" s="1"/>
      <c r="EOM99" s="1"/>
      <c r="EON99" s="1"/>
      <c r="EOO99" s="1"/>
      <c r="EOP99" s="1"/>
      <c r="EOQ99" s="1"/>
      <c r="EOR99" s="1"/>
      <c r="EOS99" s="1"/>
      <c r="EOT99" s="1"/>
      <c r="EOU99" s="1"/>
      <c r="EOV99" s="1"/>
      <c r="EOW99" s="1"/>
      <c r="EOX99" s="1"/>
      <c r="EOY99" s="1"/>
      <c r="EOZ99" s="1"/>
      <c r="EPA99" s="1"/>
      <c r="EPB99" s="1"/>
      <c r="EPC99" s="1"/>
      <c r="EPD99" s="1"/>
      <c r="EPE99" s="1"/>
      <c r="EPF99" s="1"/>
      <c r="EPG99" s="1"/>
      <c r="EPH99" s="1"/>
      <c r="EPI99" s="1"/>
      <c r="EPJ99" s="1"/>
      <c r="EPK99" s="1"/>
      <c r="EPL99" s="1"/>
      <c r="EPM99" s="1"/>
      <c r="EPN99" s="1"/>
      <c r="EPO99" s="1"/>
      <c r="EPP99" s="1"/>
      <c r="EPQ99" s="1"/>
      <c r="EPR99" s="1"/>
      <c r="EPS99" s="1"/>
      <c r="EPT99" s="1"/>
      <c r="EPU99" s="1"/>
      <c r="EPV99" s="1"/>
      <c r="EPW99" s="1"/>
      <c r="EPX99" s="1"/>
      <c r="EPY99" s="1"/>
      <c r="EPZ99" s="1"/>
      <c r="EQA99" s="1"/>
      <c r="EQB99" s="1"/>
      <c r="EQC99" s="1"/>
      <c r="EQD99" s="1"/>
      <c r="EQE99" s="1"/>
      <c r="EQF99" s="1"/>
      <c r="EQG99" s="1"/>
      <c r="EQH99" s="1"/>
      <c r="EQI99" s="1"/>
      <c r="EQJ99" s="1"/>
      <c r="EQK99" s="1"/>
      <c r="EQL99" s="1"/>
      <c r="EQM99" s="1"/>
      <c r="EQN99" s="1"/>
      <c r="EQO99" s="1"/>
      <c r="EQP99" s="1"/>
      <c r="EQQ99" s="1"/>
      <c r="EQR99" s="1"/>
      <c r="EQS99" s="1"/>
      <c r="EQT99" s="1"/>
      <c r="EQU99" s="1"/>
      <c r="EQV99" s="1"/>
      <c r="EQW99" s="1"/>
      <c r="EQX99" s="1"/>
      <c r="EQY99" s="1"/>
      <c r="EQZ99" s="1"/>
      <c r="ERA99" s="1"/>
      <c r="ERB99" s="1"/>
      <c r="ERC99" s="1"/>
      <c r="ERD99" s="1"/>
      <c r="ERE99" s="1"/>
      <c r="ERF99" s="1"/>
      <c r="ERG99" s="1"/>
      <c r="ERH99" s="1"/>
      <c r="ERI99" s="1"/>
      <c r="ERJ99" s="1"/>
      <c r="ERK99" s="1"/>
      <c r="ERL99" s="1"/>
      <c r="ERM99" s="1"/>
      <c r="ERN99" s="1"/>
      <c r="ERO99" s="1"/>
      <c r="ERP99" s="1"/>
      <c r="ERQ99" s="1"/>
      <c r="ERR99" s="1"/>
      <c r="ERS99" s="1"/>
      <c r="ERT99" s="1"/>
      <c r="ERU99" s="1"/>
      <c r="ERV99" s="1"/>
      <c r="ERW99" s="1"/>
      <c r="ERX99" s="1"/>
      <c r="ERY99" s="1"/>
      <c r="ERZ99" s="1"/>
      <c r="ESA99" s="1"/>
      <c r="ESB99" s="1"/>
      <c r="ESC99" s="1"/>
      <c r="ESD99" s="1"/>
      <c r="ESE99" s="1"/>
      <c r="ESF99" s="1"/>
      <c r="ESG99" s="1"/>
      <c r="ESH99" s="1"/>
      <c r="ESI99" s="1"/>
      <c r="ESJ99" s="1"/>
      <c r="ESK99" s="1"/>
      <c r="ESL99" s="1"/>
      <c r="ESM99" s="1"/>
      <c r="ESN99" s="1"/>
      <c r="ESO99" s="1"/>
      <c r="ESP99" s="1"/>
      <c r="ESQ99" s="1"/>
      <c r="ESR99" s="1"/>
      <c r="ESS99" s="1"/>
      <c r="EST99" s="1"/>
      <c r="ESU99" s="1"/>
      <c r="ESV99" s="1"/>
      <c r="ESW99" s="1"/>
      <c r="ESX99" s="1"/>
      <c r="ESY99" s="1"/>
      <c r="ESZ99" s="1"/>
      <c r="ETA99" s="1"/>
      <c r="ETB99" s="1"/>
      <c r="ETC99" s="1"/>
      <c r="ETD99" s="1"/>
      <c r="ETE99" s="1"/>
      <c r="ETF99" s="1"/>
      <c r="ETG99" s="1"/>
      <c r="ETH99" s="1"/>
      <c r="ETI99" s="1"/>
      <c r="ETJ99" s="1"/>
      <c r="ETK99" s="1"/>
      <c r="ETL99" s="1"/>
      <c r="ETM99" s="1"/>
      <c r="ETN99" s="1"/>
      <c r="ETO99" s="1"/>
      <c r="ETP99" s="1"/>
      <c r="ETQ99" s="1"/>
      <c r="ETR99" s="1"/>
      <c r="ETS99" s="1"/>
      <c r="ETT99" s="1"/>
      <c r="ETU99" s="1"/>
      <c r="ETV99" s="1"/>
      <c r="ETW99" s="1"/>
      <c r="ETX99" s="1"/>
      <c r="ETY99" s="1"/>
      <c r="ETZ99" s="1"/>
      <c r="EUA99" s="1"/>
      <c r="EUB99" s="1"/>
      <c r="EUC99" s="1"/>
      <c r="EUD99" s="1"/>
      <c r="EUE99" s="1"/>
      <c r="EUF99" s="1"/>
      <c r="EUG99" s="1"/>
      <c r="EUH99" s="1"/>
      <c r="EUI99" s="1"/>
      <c r="EUJ99" s="1"/>
      <c r="EUK99" s="1"/>
      <c r="EUL99" s="1"/>
      <c r="EUM99" s="1"/>
      <c r="EUN99" s="1"/>
      <c r="EUO99" s="1"/>
      <c r="EUP99" s="1"/>
      <c r="EUQ99" s="1"/>
      <c r="EUR99" s="1"/>
      <c r="EUS99" s="1"/>
      <c r="EUT99" s="1"/>
      <c r="EUU99" s="1"/>
      <c r="EUV99" s="1"/>
      <c r="EUW99" s="1"/>
      <c r="EUX99" s="1"/>
      <c r="EUY99" s="1"/>
      <c r="EUZ99" s="1"/>
      <c r="EVA99" s="1"/>
      <c r="EVB99" s="1"/>
      <c r="EVC99" s="1"/>
      <c r="EVD99" s="1"/>
      <c r="EVE99" s="1"/>
      <c r="EVF99" s="1"/>
      <c r="EVG99" s="1"/>
      <c r="EVH99" s="1"/>
      <c r="EVI99" s="1"/>
      <c r="EVJ99" s="1"/>
      <c r="EVK99" s="1"/>
      <c r="EVL99" s="1"/>
      <c r="EVM99" s="1"/>
      <c r="EVN99" s="1"/>
      <c r="EVO99" s="1"/>
      <c r="EVP99" s="1"/>
      <c r="EVQ99" s="1"/>
      <c r="EVR99" s="1"/>
      <c r="EVS99" s="1"/>
      <c r="EVT99" s="1"/>
      <c r="EVU99" s="1"/>
      <c r="EVV99" s="1"/>
      <c r="EVW99" s="1"/>
      <c r="EVX99" s="1"/>
      <c r="EVY99" s="1"/>
      <c r="EVZ99" s="1"/>
      <c r="EWA99" s="1"/>
      <c r="EWB99" s="1"/>
      <c r="EWC99" s="1"/>
      <c r="EWD99" s="1"/>
      <c r="EWE99" s="1"/>
      <c r="EWF99" s="1"/>
      <c r="EWG99" s="1"/>
      <c r="EWH99" s="1"/>
      <c r="EWI99" s="1"/>
      <c r="EWJ99" s="1"/>
      <c r="EWK99" s="1"/>
      <c r="EWL99" s="1"/>
      <c r="EWM99" s="1"/>
      <c r="EWN99" s="1"/>
      <c r="EWO99" s="1"/>
      <c r="EWP99" s="1"/>
      <c r="EWQ99" s="1"/>
      <c r="EWR99" s="1"/>
      <c r="EWS99" s="1"/>
      <c r="EWT99" s="1"/>
      <c r="EWU99" s="1"/>
      <c r="EWV99" s="1"/>
      <c r="EWW99" s="1"/>
      <c r="EWX99" s="1"/>
      <c r="EWY99" s="1"/>
      <c r="EWZ99" s="1"/>
      <c r="EXA99" s="1"/>
      <c r="EXB99" s="1"/>
      <c r="EXC99" s="1"/>
      <c r="EXD99" s="1"/>
      <c r="EXE99" s="1"/>
      <c r="EXF99" s="1"/>
      <c r="EXG99" s="1"/>
      <c r="EXH99" s="1"/>
      <c r="EXI99" s="1"/>
      <c r="EXJ99" s="1"/>
      <c r="EXK99" s="1"/>
      <c r="EXL99" s="1"/>
      <c r="EXM99" s="1"/>
      <c r="EXN99" s="1"/>
      <c r="EXO99" s="1"/>
      <c r="EXP99" s="1"/>
      <c r="EXQ99" s="1"/>
      <c r="EXR99" s="1"/>
      <c r="EXS99" s="1"/>
      <c r="EXT99" s="1"/>
      <c r="EXU99" s="1"/>
      <c r="EXV99" s="1"/>
      <c r="EXW99" s="1"/>
      <c r="EXX99" s="1"/>
      <c r="EXY99" s="1"/>
      <c r="EXZ99" s="1"/>
      <c r="EYA99" s="1"/>
      <c r="EYB99" s="1"/>
      <c r="EYC99" s="1"/>
      <c r="EYD99" s="1"/>
      <c r="EYE99" s="1"/>
      <c r="EYF99" s="1"/>
      <c r="EYG99" s="1"/>
      <c r="EYH99" s="1"/>
      <c r="EYI99" s="1"/>
      <c r="EYJ99" s="1"/>
      <c r="EYK99" s="1"/>
      <c r="EYL99" s="1"/>
      <c r="EYM99" s="1"/>
      <c r="EYN99" s="1"/>
      <c r="EYO99" s="1"/>
      <c r="EYP99" s="1"/>
      <c r="EYQ99" s="1"/>
      <c r="EYR99" s="1"/>
      <c r="EYS99" s="1"/>
      <c r="EYT99" s="1"/>
      <c r="EYU99" s="1"/>
      <c r="EYV99" s="1"/>
      <c r="EYW99" s="1"/>
      <c r="EYX99" s="1"/>
      <c r="EYY99" s="1"/>
      <c r="EYZ99" s="1"/>
      <c r="EZA99" s="1"/>
      <c r="EZB99" s="1"/>
      <c r="EZC99" s="1"/>
      <c r="EZD99" s="1"/>
      <c r="EZE99" s="1"/>
      <c r="EZF99" s="1"/>
      <c r="EZG99" s="1"/>
      <c r="EZH99" s="1"/>
      <c r="EZI99" s="1"/>
      <c r="EZJ99" s="1"/>
      <c r="EZK99" s="1"/>
      <c r="EZL99" s="1"/>
      <c r="EZM99" s="1"/>
      <c r="EZN99" s="1"/>
      <c r="EZO99" s="1"/>
      <c r="EZP99" s="1"/>
      <c r="EZQ99" s="1"/>
      <c r="EZR99" s="1"/>
      <c r="EZS99" s="1"/>
      <c r="EZT99" s="1"/>
      <c r="EZU99" s="1"/>
      <c r="EZV99" s="1"/>
      <c r="EZW99" s="1"/>
      <c r="EZX99" s="1"/>
      <c r="EZY99" s="1"/>
      <c r="EZZ99" s="1"/>
      <c r="FAA99" s="1"/>
      <c r="FAB99" s="1"/>
      <c r="FAC99" s="1"/>
      <c r="FAD99" s="1"/>
      <c r="FAE99" s="1"/>
      <c r="FAF99" s="1"/>
      <c r="FAG99" s="1"/>
      <c r="FAH99" s="1"/>
      <c r="FAI99" s="1"/>
      <c r="FAJ99" s="1"/>
      <c r="FAK99" s="1"/>
      <c r="FAL99" s="1"/>
      <c r="FAM99" s="1"/>
      <c r="FAN99" s="1"/>
      <c r="FAO99" s="1"/>
      <c r="FAP99" s="1"/>
      <c r="FAQ99" s="1"/>
      <c r="FAR99" s="1"/>
      <c r="FAS99" s="1"/>
      <c r="FAT99" s="1"/>
      <c r="FAU99" s="1"/>
      <c r="FAV99" s="1"/>
      <c r="FAW99" s="1"/>
      <c r="FAX99" s="1"/>
      <c r="FAY99" s="1"/>
      <c r="FAZ99" s="1"/>
      <c r="FBA99" s="1"/>
      <c r="FBB99" s="1"/>
      <c r="FBC99" s="1"/>
      <c r="FBD99" s="1"/>
      <c r="FBE99" s="1"/>
      <c r="FBF99" s="1"/>
      <c r="FBG99" s="1"/>
      <c r="FBH99" s="1"/>
      <c r="FBI99" s="1"/>
      <c r="FBJ99" s="1"/>
      <c r="FBK99" s="1"/>
      <c r="FBL99" s="1"/>
      <c r="FBM99" s="1"/>
      <c r="FBN99" s="1"/>
      <c r="FBO99" s="1"/>
      <c r="FBP99" s="1"/>
      <c r="FBQ99" s="1"/>
      <c r="FBR99" s="1"/>
      <c r="FBS99" s="1"/>
      <c r="FBT99" s="1"/>
      <c r="FBU99" s="1"/>
      <c r="FBV99" s="1"/>
      <c r="FBW99" s="1"/>
      <c r="FBX99" s="1"/>
      <c r="FBY99" s="1"/>
      <c r="FBZ99" s="1"/>
      <c r="FCA99" s="1"/>
      <c r="FCB99" s="1"/>
      <c r="FCC99" s="1"/>
      <c r="FCD99" s="1"/>
      <c r="FCE99" s="1"/>
      <c r="FCF99" s="1"/>
      <c r="FCG99" s="1"/>
      <c r="FCH99" s="1"/>
      <c r="FCI99" s="1"/>
      <c r="FCJ99" s="1"/>
      <c r="FCK99" s="1"/>
      <c r="FCL99" s="1"/>
      <c r="FCM99" s="1"/>
      <c r="FCN99" s="1"/>
      <c r="FCO99" s="1"/>
      <c r="FCP99" s="1"/>
      <c r="FCQ99" s="1"/>
      <c r="FCR99" s="1"/>
      <c r="FCS99" s="1"/>
      <c r="FCT99" s="1"/>
      <c r="FCU99" s="1"/>
      <c r="FCV99" s="1"/>
      <c r="FCW99" s="1"/>
      <c r="FCX99" s="1"/>
      <c r="FCY99" s="1"/>
      <c r="FCZ99" s="1"/>
      <c r="FDA99" s="1"/>
      <c r="FDB99" s="1"/>
      <c r="FDC99" s="1"/>
      <c r="FDD99" s="1"/>
      <c r="FDE99" s="1"/>
      <c r="FDF99" s="1"/>
      <c r="FDG99" s="1"/>
      <c r="FDH99" s="1"/>
      <c r="FDI99" s="1"/>
      <c r="FDJ99" s="1"/>
      <c r="FDK99" s="1"/>
      <c r="FDL99" s="1"/>
      <c r="FDM99" s="1"/>
      <c r="FDN99" s="1"/>
      <c r="FDO99" s="1"/>
      <c r="FDP99" s="1"/>
      <c r="FDQ99" s="1"/>
      <c r="FDR99" s="1"/>
      <c r="FDS99" s="1"/>
      <c r="FDT99" s="1"/>
      <c r="FDU99" s="1"/>
      <c r="FDV99" s="1"/>
      <c r="FDW99" s="1"/>
      <c r="FDX99" s="1"/>
      <c r="FDY99" s="1"/>
      <c r="FDZ99" s="1"/>
      <c r="FEA99" s="1"/>
      <c r="FEB99" s="1"/>
      <c r="FEC99" s="1"/>
      <c r="FED99" s="1"/>
      <c r="FEE99" s="1"/>
      <c r="FEF99" s="1"/>
      <c r="FEG99" s="1"/>
      <c r="FEH99" s="1"/>
      <c r="FEI99" s="1"/>
      <c r="FEJ99" s="1"/>
      <c r="FEK99" s="1"/>
      <c r="FEL99" s="1"/>
      <c r="FEM99" s="1"/>
      <c r="FEN99" s="1"/>
      <c r="FEO99" s="1"/>
      <c r="FEP99" s="1"/>
      <c r="FEQ99" s="1"/>
      <c r="FER99" s="1"/>
      <c r="FES99" s="1"/>
      <c r="FET99" s="1"/>
      <c r="FEU99" s="1"/>
      <c r="FEV99" s="1"/>
      <c r="FEW99" s="1"/>
      <c r="FEX99" s="1"/>
      <c r="FEY99" s="1"/>
      <c r="FEZ99" s="1"/>
      <c r="FFA99" s="1"/>
      <c r="FFB99" s="1"/>
      <c r="FFC99" s="1"/>
      <c r="FFD99" s="1"/>
      <c r="FFE99" s="1"/>
      <c r="FFF99" s="1"/>
      <c r="FFG99" s="1"/>
      <c r="FFH99" s="1"/>
      <c r="FFI99" s="1"/>
      <c r="FFJ99" s="1"/>
      <c r="FFK99" s="1"/>
      <c r="FFL99" s="1"/>
      <c r="FFM99" s="1"/>
      <c r="FFN99" s="1"/>
      <c r="FFO99" s="1"/>
      <c r="FFP99" s="1"/>
      <c r="FFQ99" s="1"/>
      <c r="FFR99" s="1"/>
      <c r="FFS99" s="1"/>
      <c r="FFT99" s="1"/>
      <c r="FFU99" s="1"/>
      <c r="FFV99" s="1"/>
      <c r="FFW99" s="1"/>
      <c r="FFX99" s="1"/>
      <c r="FFY99" s="1"/>
      <c r="FFZ99" s="1"/>
      <c r="FGA99" s="1"/>
      <c r="FGB99" s="1"/>
      <c r="FGC99" s="1"/>
      <c r="FGD99" s="1"/>
      <c r="FGE99" s="1"/>
      <c r="FGF99" s="1"/>
      <c r="FGG99" s="1"/>
      <c r="FGH99" s="1"/>
      <c r="FGI99" s="1"/>
      <c r="FGJ99" s="1"/>
      <c r="FGK99" s="1"/>
      <c r="FGL99" s="1"/>
      <c r="FGM99" s="1"/>
      <c r="FGN99" s="1"/>
      <c r="FGO99" s="1"/>
      <c r="FGP99" s="1"/>
      <c r="FGQ99" s="1"/>
      <c r="FGR99" s="1"/>
      <c r="FGS99" s="1"/>
      <c r="FGT99" s="1"/>
      <c r="FGU99" s="1"/>
      <c r="FGV99" s="1"/>
      <c r="FGW99" s="1"/>
      <c r="FGX99" s="1"/>
      <c r="FGY99" s="1"/>
      <c r="FGZ99" s="1"/>
      <c r="FHA99" s="1"/>
      <c r="FHB99" s="1"/>
      <c r="FHC99" s="1"/>
      <c r="FHD99" s="1"/>
      <c r="FHE99" s="1"/>
      <c r="FHF99" s="1"/>
      <c r="FHG99" s="1"/>
      <c r="FHH99" s="1"/>
      <c r="FHI99" s="1"/>
      <c r="FHJ99" s="1"/>
      <c r="FHK99" s="1"/>
      <c r="FHL99" s="1"/>
      <c r="FHM99" s="1"/>
      <c r="FHN99" s="1"/>
      <c r="FHO99" s="1"/>
      <c r="FHP99" s="1"/>
      <c r="FHQ99" s="1"/>
      <c r="FHR99" s="1"/>
      <c r="FHS99" s="1"/>
      <c r="FHT99" s="1"/>
      <c r="FHU99" s="1"/>
      <c r="FHV99" s="1"/>
      <c r="FHW99" s="1"/>
      <c r="FHX99" s="1"/>
      <c r="FHY99" s="1"/>
      <c r="FHZ99" s="1"/>
      <c r="FIA99" s="1"/>
      <c r="FIB99" s="1"/>
      <c r="FIC99" s="1"/>
      <c r="FID99" s="1"/>
      <c r="FIE99" s="1"/>
      <c r="FIF99" s="1"/>
      <c r="FIG99" s="1"/>
      <c r="FIH99" s="1"/>
      <c r="FII99" s="1"/>
      <c r="FIJ99" s="1"/>
      <c r="FIK99" s="1"/>
      <c r="FIL99" s="1"/>
      <c r="FIM99" s="1"/>
      <c r="FIN99" s="1"/>
      <c r="FIO99" s="1"/>
      <c r="FIP99" s="1"/>
      <c r="FIQ99" s="1"/>
      <c r="FIR99" s="1"/>
      <c r="FIS99" s="1"/>
      <c r="FIT99" s="1"/>
      <c r="FIU99" s="1"/>
      <c r="FIV99" s="1"/>
      <c r="FIW99" s="1"/>
      <c r="FIX99" s="1"/>
      <c r="FIY99" s="1"/>
      <c r="FIZ99" s="1"/>
      <c r="FJA99" s="1"/>
      <c r="FJB99" s="1"/>
      <c r="FJC99" s="1"/>
      <c r="FJD99" s="1"/>
      <c r="FJE99" s="1"/>
      <c r="FJF99" s="1"/>
      <c r="FJG99" s="1"/>
      <c r="FJH99" s="1"/>
      <c r="FJI99" s="1"/>
      <c r="FJJ99" s="1"/>
      <c r="FJK99" s="1"/>
      <c r="FJL99" s="1"/>
      <c r="FJM99" s="1"/>
      <c r="FJN99" s="1"/>
      <c r="FJO99" s="1"/>
      <c r="FJP99" s="1"/>
      <c r="FJQ99" s="1"/>
      <c r="FJR99" s="1"/>
      <c r="FJS99" s="1"/>
      <c r="FJT99" s="1"/>
      <c r="FJU99" s="1"/>
      <c r="FJV99" s="1"/>
      <c r="FJW99" s="1"/>
      <c r="FJX99" s="1"/>
      <c r="FJY99" s="1"/>
      <c r="FJZ99" s="1"/>
      <c r="FKA99" s="1"/>
      <c r="FKB99" s="1"/>
      <c r="FKC99" s="1"/>
      <c r="FKD99" s="1"/>
      <c r="FKE99" s="1"/>
      <c r="FKF99" s="1"/>
      <c r="FKG99" s="1"/>
      <c r="FKH99" s="1"/>
      <c r="FKI99" s="1"/>
      <c r="FKJ99" s="1"/>
      <c r="FKK99" s="1"/>
      <c r="FKL99" s="1"/>
      <c r="FKM99" s="1"/>
      <c r="FKN99" s="1"/>
      <c r="FKO99" s="1"/>
      <c r="FKP99" s="1"/>
      <c r="FKQ99" s="1"/>
      <c r="FKR99" s="1"/>
      <c r="FKS99" s="1"/>
      <c r="FKT99" s="1"/>
      <c r="FKU99" s="1"/>
      <c r="FKV99" s="1"/>
      <c r="FKW99" s="1"/>
      <c r="FKX99" s="1"/>
      <c r="FKY99" s="1"/>
      <c r="FKZ99" s="1"/>
      <c r="FLA99" s="1"/>
      <c r="FLB99" s="1"/>
      <c r="FLC99" s="1"/>
      <c r="FLD99" s="1"/>
      <c r="FLE99" s="1"/>
      <c r="FLF99" s="1"/>
      <c r="FLG99" s="1"/>
      <c r="FLH99" s="1"/>
      <c r="FLI99" s="1"/>
      <c r="FLJ99" s="1"/>
      <c r="FLK99" s="1"/>
      <c r="FLL99" s="1"/>
      <c r="FLM99" s="1"/>
      <c r="FLN99" s="1"/>
      <c r="FLO99" s="1"/>
      <c r="FLP99" s="1"/>
      <c r="FLQ99" s="1"/>
      <c r="FLR99" s="1"/>
      <c r="FLS99" s="1"/>
      <c r="FLT99" s="1"/>
      <c r="FLU99" s="1"/>
      <c r="FLV99" s="1"/>
      <c r="FLW99" s="1"/>
      <c r="FLX99" s="1"/>
      <c r="FLY99" s="1"/>
      <c r="FLZ99" s="1"/>
      <c r="FMA99" s="1"/>
      <c r="FMB99" s="1"/>
      <c r="FMC99" s="1"/>
      <c r="FMD99" s="1"/>
      <c r="FME99" s="1"/>
      <c r="FMF99" s="1"/>
      <c r="FMG99" s="1"/>
      <c r="FMH99" s="1"/>
      <c r="FMI99" s="1"/>
      <c r="FMJ99" s="1"/>
      <c r="FMK99" s="1"/>
      <c r="FML99" s="1"/>
      <c r="FMM99" s="1"/>
      <c r="FMN99" s="1"/>
      <c r="FMO99" s="1"/>
      <c r="FMP99" s="1"/>
      <c r="FMQ99" s="1"/>
      <c r="FMR99" s="1"/>
      <c r="FMS99" s="1"/>
      <c r="FMT99" s="1"/>
      <c r="FMU99" s="1"/>
      <c r="FMV99" s="1"/>
      <c r="FMW99" s="1"/>
      <c r="FMX99" s="1"/>
      <c r="FMY99" s="1"/>
      <c r="FMZ99" s="1"/>
      <c r="FNA99" s="1"/>
      <c r="FNB99" s="1"/>
      <c r="FNC99" s="1"/>
      <c r="FND99" s="1"/>
      <c r="FNE99" s="1"/>
      <c r="FNF99" s="1"/>
      <c r="FNG99" s="1"/>
      <c r="FNH99" s="1"/>
      <c r="FNI99" s="1"/>
      <c r="FNJ99" s="1"/>
      <c r="FNK99" s="1"/>
      <c r="FNL99" s="1"/>
      <c r="FNM99" s="1"/>
      <c r="FNN99" s="1"/>
      <c r="FNO99" s="1"/>
      <c r="FNP99" s="1"/>
      <c r="FNQ99" s="1"/>
      <c r="FNR99" s="1"/>
      <c r="FNS99" s="1"/>
      <c r="FNT99" s="1"/>
      <c r="FNU99" s="1"/>
      <c r="FNV99" s="1"/>
      <c r="FNW99" s="1"/>
      <c r="FNX99" s="1"/>
      <c r="FNY99" s="1"/>
      <c r="FNZ99" s="1"/>
      <c r="FOA99" s="1"/>
      <c r="FOB99" s="1"/>
      <c r="FOC99" s="1"/>
      <c r="FOD99" s="1"/>
      <c r="FOE99" s="1"/>
      <c r="FOF99" s="1"/>
      <c r="FOG99" s="1"/>
      <c r="FOH99" s="1"/>
      <c r="FOI99" s="1"/>
      <c r="FOJ99" s="1"/>
      <c r="FOK99" s="1"/>
      <c r="FOL99" s="1"/>
      <c r="FOM99" s="1"/>
      <c r="FON99" s="1"/>
      <c r="FOO99" s="1"/>
      <c r="FOP99" s="1"/>
      <c r="FOQ99" s="1"/>
      <c r="FOR99" s="1"/>
      <c r="FOS99" s="1"/>
      <c r="FOT99" s="1"/>
      <c r="FOU99" s="1"/>
      <c r="FOV99" s="1"/>
      <c r="FOW99" s="1"/>
      <c r="FOX99" s="1"/>
      <c r="FOY99" s="1"/>
      <c r="FOZ99" s="1"/>
      <c r="FPA99" s="1"/>
      <c r="FPB99" s="1"/>
      <c r="FPC99" s="1"/>
      <c r="FPD99" s="1"/>
      <c r="FPE99" s="1"/>
      <c r="FPF99" s="1"/>
      <c r="FPG99" s="1"/>
      <c r="FPH99" s="1"/>
      <c r="FPI99" s="1"/>
      <c r="FPJ99" s="1"/>
      <c r="FPK99" s="1"/>
      <c r="FPL99" s="1"/>
      <c r="FPM99" s="1"/>
      <c r="FPN99" s="1"/>
      <c r="FPO99" s="1"/>
      <c r="FPP99" s="1"/>
      <c r="FPQ99" s="1"/>
      <c r="FPR99" s="1"/>
      <c r="FPS99" s="1"/>
      <c r="FPT99" s="1"/>
      <c r="FPU99" s="1"/>
      <c r="FPV99" s="1"/>
      <c r="FPW99" s="1"/>
      <c r="FPX99" s="1"/>
      <c r="FPY99" s="1"/>
      <c r="FPZ99" s="1"/>
      <c r="FQA99" s="1"/>
      <c r="FQB99" s="1"/>
      <c r="FQC99" s="1"/>
      <c r="FQD99" s="1"/>
      <c r="FQE99" s="1"/>
      <c r="FQF99" s="1"/>
      <c r="FQG99" s="1"/>
      <c r="FQH99" s="1"/>
      <c r="FQI99" s="1"/>
      <c r="FQJ99" s="1"/>
      <c r="FQK99" s="1"/>
      <c r="FQL99" s="1"/>
      <c r="FQM99" s="1"/>
      <c r="FQN99" s="1"/>
      <c r="FQO99" s="1"/>
      <c r="FQP99" s="1"/>
      <c r="FQQ99" s="1"/>
      <c r="FQR99" s="1"/>
      <c r="FQS99" s="1"/>
      <c r="FQT99" s="1"/>
      <c r="FQU99" s="1"/>
      <c r="FQV99" s="1"/>
      <c r="FQW99" s="1"/>
      <c r="FQX99" s="1"/>
      <c r="FQY99" s="1"/>
      <c r="FQZ99" s="1"/>
      <c r="FRA99" s="1"/>
      <c r="FRB99" s="1"/>
      <c r="FRC99" s="1"/>
      <c r="FRD99" s="1"/>
      <c r="FRE99" s="1"/>
      <c r="FRF99" s="1"/>
      <c r="FRG99" s="1"/>
      <c r="FRH99" s="1"/>
      <c r="FRI99" s="1"/>
      <c r="FRJ99" s="1"/>
      <c r="FRK99" s="1"/>
      <c r="FRL99" s="1"/>
      <c r="FRM99" s="1"/>
      <c r="FRN99" s="1"/>
      <c r="FRO99" s="1"/>
      <c r="FRP99" s="1"/>
      <c r="FRQ99" s="1"/>
      <c r="FRR99" s="1"/>
      <c r="FRS99" s="1"/>
      <c r="FRT99" s="1"/>
      <c r="FRU99" s="1"/>
      <c r="FRV99" s="1"/>
      <c r="FRW99" s="1"/>
      <c r="FRX99" s="1"/>
      <c r="FRY99" s="1"/>
      <c r="FRZ99" s="1"/>
      <c r="FSA99" s="1"/>
      <c r="FSB99" s="1"/>
      <c r="FSC99" s="1"/>
      <c r="FSD99" s="1"/>
      <c r="FSE99" s="1"/>
      <c r="FSF99" s="1"/>
      <c r="FSG99" s="1"/>
      <c r="FSH99" s="1"/>
      <c r="FSI99" s="1"/>
      <c r="FSJ99" s="1"/>
      <c r="FSK99" s="1"/>
      <c r="FSL99" s="1"/>
      <c r="FSM99" s="1"/>
      <c r="FSN99" s="1"/>
      <c r="FSO99" s="1"/>
      <c r="FSP99" s="1"/>
      <c r="FSQ99" s="1"/>
      <c r="FSR99" s="1"/>
      <c r="FSS99" s="1"/>
      <c r="FST99" s="1"/>
      <c r="FSU99" s="1"/>
      <c r="FSV99" s="1"/>
      <c r="FSW99" s="1"/>
      <c r="FSX99" s="1"/>
      <c r="FSY99" s="1"/>
      <c r="FSZ99" s="1"/>
      <c r="FTA99" s="1"/>
      <c r="FTB99" s="1"/>
      <c r="FTC99" s="1"/>
      <c r="FTD99" s="1"/>
      <c r="FTE99" s="1"/>
      <c r="FTF99" s="1"/>
      <c r="FTG99" s="1"/>
      <c r="FTH99" s="1"/>
      <c r="FTI99" s="1"/>
      <c r="FTJ99" s="1"/>
      <c r="FTK99" s="1"/>
      <c r="FTL99" s="1"/>
      <c r="FTM99" s="1"/>
      <c r="FTN99" s="1"/>
      <c r="FTO99" s="1"/>
      <c r="FTP99" s="1"/>
      <c r="FTQ99" s="1"/>
      <c r="FTR99" s="1"/>
      <c r="FTS99" s="1"/>
      <c r="FTT99" s="1"/>
      <c r="FTU99" s="1"/>
      <c r="FTV99" s="1"/>
      <c r="FTW99" s="1"/>
      <c r="FTX99" s="1"/>
      <c r="FTY99" s="1"/>
      <c r="FTZ99" s="1"/>
      <c r="FUA99" s="1"/>
      <c r="FUB99" s="1"/>
      <c r="FUC99" s="1"/>
      <c r="FUD99" s="1"/>
      <c r="FUE99" s="1"/>
      <c r="FUF99" s="1"/>
      <c r="FUG99" s="1"/>
      <c r="FUH99" s="1"/>
      <c r="FUI99" s="1"/>
      <c r="FUJ99" s="1"/>
      <c r="FUK99" s="1"/>
      <c r="FUL99" s="1"/>
      <c r="FUM99" s="1"/>
      <c r="FUN99" s="1"/>
      <c r="FUO99" s="1"/>
      <c r="FUP99" s="1"/>
      <c r="FUQ99" s="1"/>
      <c r="FUR99" s="1"/>
      <c r="FUS99" s="1"/>
      <c r="FUT99" s="1"/>
      <c r="FUU99" s="1"/>
      <c r="FUV99" s="1"/>
      <c r="FUW99" s="1"/>
      <c r="FUX99" s="1"/>
      <c r="FUY99" s="1"/>
      <c r="FUZ99" s="1"/>
      <c r="FVA99" s="1"/>
      <c r="FVB99" s="1"/>
      <c r="FVC99" s="1"/>
      <c r="FVD99" s="1"/>
      <c r="FVE99" s="1"/>
      <c r="FVF99" s="1"/>
      <c r="FVG99" s="1"/>
      <c r="FVH99" s="1"/>
      <c r="FVI99" s="1"/>
      <c r="FVJ99" s="1"/>
      <c r="FVK99" s="1"/>
      <c r="FVL99" s="1"/>
      <c r="FVM99" s="1"/>
      <c r="FVN99" s="1"/>
      <c r="FVO99" s="1"/>
      <c r="FVP99" s="1"/>
      <c r="FVQ99" s="1"/>
      <c r="FVR99" s="1"/>
      <c r="FVS99" s="1"/>
      <c r="FVT99" s="1"/>
      <c r="FVU99" s="1"/>
      <c r="FVV99" s="1"/>
      <c r="FVW99" s="1"/>
      <c r="FVX99" s="1"/>
      <c r="FVY99" s="1"/>
      <c r="FVZ99" s="1"/>
      <c r="FWA99" s="1"/>
      <c r="FWB99" s="1"/>
      <c r="FWC99" s="1"/>
      <c r="FWD99" s="1"/>
      <c r="FWE99" s="1"/>
      <c r="FWF99" s="1"/>
      <c r="FWG99" s="1"/>
      <c r="FWH99" s="1"/>
      <c r="FWI99" s="1"/>
      <c r="FWJ99" s="1"/>
      <c r="FWK99" s="1"/>
      <c r="FWL99" s="1"/>
      <c r="FWM99" s="1"/>
      <c r="FWN99" s="1"/>
      <c r="FWO99" s="1"/>
      <c r="FWP99" s="1"/>
      <c r="FWQ99" s="1"/>
      <c r="FWR99" s="1"/>
      <c r="FWS99" s="1"/>
      <c r="FWT99" s="1"/>
      <c r="FWU99" s="1"/>
      <c r="FWV99" s="1"/>
      <c r="FWW99" s="1"/>
      <c r="FWX99" s="1"/>
      <c r="FWY99" s="1"/>
      <c r="FWZ99" s="1"/>
      <c r="FXA99" s="1"/>
      <c r="FXB99" s="1"/>
      <c r="FXC99" s="1"/>
      <c r="FXD99" s="1"/>
      <c r="FXE99" s="1"/>
      <c r="FXF99" s="1"/>
      <c r="FXG99" s="1"/>
      <c r="FXH99" s="1"/>
      <c r="FXI99" s="1"/>
      <c r="FXJ99" s="1"/>
      <c r="FXK99" s="1"/>
      <c r="FXL99" s="1"/>
      <c r="FXM99" s="1"/>
      <c r="FXN99" s="1"/>
      <c r="FXO99" s="1"/>
      <c r="FXP99" s="1"/>
      <c r="FXQ99" s="1"/>
      <c r="FXR99" s="1"/>
      <c r="FXS99" s="1"/>
      <c r="FXT99" s="1"/>
      <c r="FXU99" s="1"/>
      <c r="FXV99" s="1"/>
      <c r="FXW99" s="1"/>
      <c r="FXX99" s="1"/>
      <c r="FXY99" s="1"/>
      <c r="FXZ99" s="1"/>
      <c r="FYA99" s="1"/>
      <c r="FYB99" s="1"/>
      <c r="FYC99" s="1"/>
      <c r="FYD99" s="1"/>
      <c r="FYE99" s="1"/>
      <c r="FYF99" s="1"/>
      <c r="FYG99" s="1"/>
      <c r="FYH99" s="1"/>
      <c r="FYI99" s="1"/>
      <c r="FYJ99" s="1"/>
      <c r="FYK99" s="1"/>
      <c r="FYL99" s="1"/>
      <c r="FYM99" s="1"/>
      <c r="FYN99" s="1"/>
      <c r="FYO99" s="1"/>
      <c r="FYP99" s="1"/>
      <c r="FYQ99" s="1"/>
      <c r="FYR99" s="1"/>
      <c r="FYS99" s="1"/>
      <c r="FYT99" s="1"/>
      <c r="FYU99" s="1"/>
      <c r="FYV99" s="1"/>
      <c r="FYW99" s="1"/>
      <c r="FYX99" s="1"/>
      <c r="FYY99" s="1"/>
      <c r="FYZ99" s="1"/>
      <c r="FZA99" s="1"/>
      <c r="FZB99" s="1"/>
      <c r="FZC99" s="1"/>
      <c r="FZD99" s="1"/>
      <c r="FZE99" s="1"/>
      <c r="FZF99" s="1"/>
      <c r="FZG99" s="1"/>
      <c r="FZH99" s="1"/>
      <c r="FZI99" s="1"/>
      <c r="FZJ99" s="1"/>
      <c r="FZK99" s="1"/>
      <c r="FZL99" s="1"/>
      <c r="FZM99" s="1"/>
      <c r="FZN99" s="1"/>
      <c r="FZO99" s="1"/>
      <c r="FZP99" s="1"/>
      <c r="FZQ99" s="1"/>
      <c r="FZR99" s="1"/>
      <c r="FZS99" s="1"/>
      <c r="FZT99" s="1"/>
      <c r="FZU99" s="1"/>
      <c r="FZV99" s="1"/>
      <c r="FZW99" s="1"/>
      <c r="FZX99" s="1"/>
      <c r="FZY99" s="1"/>
      <c r="FZZ99" s="1"/>
      <c r="GAA99" s="1"/>
      <c r="GAB99" s="1"/>
      <c r="GAC99" s="1"/>
      <c r="GAD99" s="1"/>
      <c r="GAE99" s="1"/>
      <c r="GAF99" s="1"/>
      <c r="GAG99" s="1"/>
      <c r="GAH99" s="1"/>
      <c r="GAI99" s="1"/>
      <c r="GAJ99" s="1"/>
      <c r="GAK99" s="1"/>
      <c r="GAL99" s="1"/>
      <c r="GAM99" s="1"/>
      <c r="GAN99" s="1"/>
      <c r="GAO99" s="1"/>
      <c r="GAP99" s="1"/>
      <c r="GAQ99" s="1"/>
      <c r="GAR99" s="1"/>
      <c r="GAS99" s="1"/>
      <c r="GAT99" s="1"/>
      <c r="GAU99" s="1"/>
      <c r="GAV99" s="1"/>
      <c r="GAW99" s="1"/>
      <c r="GAX99" s="1"/>
      <c r="GAY99" s="1"/>
      <c r="GAZ99" s="1"/>
      <c r="GBA99" s="1"/>
      <c r="GBB99" s="1"/>
      <c r="GBC99" s="1"/>
      <c r="GBD99" s="1"/>
      <c r="GBE99" s="1"/>
      <c r="GBF99" s="1"/>
      <c r="GBG99" s="1"/>
      <c r="GBH99" s="1"/>
      <c r="GBI99" s="1"/>
      <c r="GBJ99" s="1"/>
      <c r="GBK99" s="1"/>
      <c r="GBL99" s="1"/>
      <c r="GBM99" s="1"/>
      <c r="GBN99" s="1"/>
      <c r="GBO99" s="1"/>
      <c r="GBP99" s="1"/>
      <c r="GBQ99" s="1"/>
      <c r="GBR99" s="1"/>
      <c r="GBS99" s="1"/>
      <c r="GBT99" s="1"/>
      <c r="GBU99" s="1"/>
      <c r="GBV99" s="1"/>
      <c r="GBW99" s="1"/>
      <c r="GBX99" s="1"/>
      <c r="GBY99" s="1"/>
      <c r="GBZ99" s="1"/>
      <c r="GCA99" s="1"/>
      <c r="GCB99" s="1"/>
      <c r="GCC99" s="1"/>
      <c r="GCD99" s="1"/>
      <c r="GCE99" s="1"/>
      <c r="GCF99" s="1"/>
      <c r="GCG99" s="1"/>
      <c r="GCH99" s="1"/>
      <c r="GCI99" s="1"/>
      <c r="GCJ99" s="1"/>
      <c r="GCK99" s="1"/>
      <c r="GCL99" s="1"/>
      <c r="GCM99" s="1"/>
      <c r="GCN99" s="1"/>
      <c r="GCO99" s="1"/>
      <c r="GCP99" s="1"/>
      <c r="GCQ99" s="1"/>
      <c r="GCR99" s="1"/>
      <c r="GCS99" s="1"/>
      <c r="GCT99" s="1"/>
      <c r="GCU99" s="1"/>
      <c r="GCV99" s="1"/>
      <c r="GCW99" s="1"/>
      <c r="GCX99" s="1"/>
      <c r="GCY99" s="1"/>
      <c r="GCZ99" s="1"/>
      <c r="GDA99" s="1"/>
      <c r="GDB99" s="1"/>
      <c r="GDC99" s="1"/>
      <c r="GDD99" s="1"/>
      <c r="GDE99" s="1"/>
      <c r="GDF99" s="1"/>
      <c r="GDG99" s="1"/>
      <c r="GDH99" s="1"/>
      <c r="GDI99" s="1"/>
      <c r="GDJ99" s="1"/>
      <c r="GDK99" s="1"/>
      <c r="GDL99" s="1"/>
      <c r="GDM99" s="1"/>
      <c r="GDN99" s="1"/>
      <c r="GDO99" s="1"/>
      <c r="GDP99" s="1"/>
      <c r="GDQ99" s="1"/>
      <c r="GDR99" s="1"/>
      <c r="GDS99" s="1"/>
      <c r="GDT99" s="1"/>
      <c r="GDU99" s="1"/>
      <c r="GDV99" s="1"/>
      <c r="GDW99" s="1"/>
      <c r="GDX99" s="1"/>
      <c r="GDY99" s="1"/>
      <c r="GDZ99" s="1"/>
      <c r="GEA99" s="1"/>
      <c r="GEB99" s="1"/>
      <c r="GEC99" s="1"/>
      <c r="GED99" s="1"/>
      <c r="GEE99" s="1"/>
      <c r="GEF99" s="1"/>
      <c r="GEG99" s="1"/>
      <c r="GEH99" s="1"/>
      <c r="GEI99" s="1"/>
      <c r="GEJ99" s="1"/>
      <c r="GEK99" s="1"/>
      <c r="GEL99" s="1"/>
      <c r="GEM99" s="1"/>
      <c r="GEN99" s="1"/>
      <c r="GEO99" s="1"/>
      <c r="GEP99" s="1"/>
      <c r="GEQ99" s="1"/>
      <c r="GER99" s="1"/>
      <c r="GES99" s="1"/>
      <c r="GET99" s="1"/>
      <c r="GEU99" s="1"/>
      <c r="GEV99" s="1"/>
      <c r="GEW99" s="1"/>
      <c r="GEX99" s="1"/>
      <c r="GEY99" s="1"/>
      <c r="GEZ99" s="1"/>
      <c r="GFA99" s="1"/>
      <c r="GFB99" s="1"/>
      <c r="GFC99" s="1"/>
      <c r="GFD99" s="1"/>
      <c r="GFE99" s="1"/>
      <c r="GFF99" s="1"/>
      <c r="GFG99" s="1"/>
      <c r="GFH99" s="1"/>
      <c r="GFI99" s="1"/>
      <c r="GFJ99" s="1"/>
      <c r="GFK99" s="1"/>
      <c r="GFL99" s="1"/>
      <c r="GFM99" s="1"/>
      <c r="GFN99" s="1"/>
      <c r="GFO99" s="1"/>
      <c r="GFP99" s="1"/>
      <c r="GFQ99" s="1"/>
      <c r="GFR99" s="1"/>
      <c r="GFS99" s="1"/>
      <c r="GFT99" s="1"/>
      <c r="GFU99" s="1"/>
      <c r="GFV99" s="1"/>
      <c r="GFW99" s="1"/>
      <c r="GFX99" s="1"/>
      <c r="GFY99" s="1"/>
      <c r="GFZ99" s="1"/>
      <c r="GGA99" s="1"/>
      <c r="GGB99" s="1"/>
      <c r="GGC99" s="1"/>
      <c r="GGD99" s="1"/>
      <c r="GGE99" s="1"/>
      <c r="GGF99" s="1"/>
      <c r="GGG99" s="1"/>
      <c r="GGH99" s="1"/>
      <c r="GGI99" s="1"/>
      <c r="GGJ99" s="1"/>
      <c r="GGK99" s="1"/>
      <c r="GGL99" s="1"/>
      <c r="GGM99" s="1"/>
      <c r="GGN99" s="1"/>
      <c r="GGO99" s="1"/>
      <c r="GGP99" s="1"/>
      <c r="GGQ99" s="1"/>
      <c r="GGR99" s="1"/>
      <c r="GGS99" s="1"/>
      <c r="GGT99" s="1"/>
      <c r="GGU99" s="1"/>
      <c r="GGV99" s="1"/>
      <c r="GGW99" s="1"/>
      <c r="GGX99" s="1"/>
      <c r="GGY99" s="1"/>
      <c r="GGZ99" s="1"/>
      <c r="GHA99" s="1"/>
      <c r="GHB99" s="1"/>
      <c r="GHC99" s="1"/>
      <c r="GHD99" s="1"/>
      <c r="GHE99" s="1"/>
      <c r="GHF99" s="1"/>
      <c r="GHG99" s="1"/>
      <c r="GHH99" s="1"/>
      <c r="GHI99" s="1"/>
      <c r="GHJ99" s="1"/>
      <c r="GHK99" s="1"/>
      <c r="GHL99" s="1"/>
      <c r="GHM99" s="1"/>
      <c r="GHN99" s="1"/>
      <c r="GHO99" s="1"/>
      <c r="GHP99" s="1"/>
      <c r="GHQ99" s="1"/>
      <c r="GHR99" s="1"/>
      <c r="GHS99" s="1"/>
      <c r="GHT99" s="1"/>
      <c r="GHU99" s="1"/>
      <c r="GHV99" s="1"/>
      <c r="GHW99" s="1"/>
      <c r="GHX99" s="1"/>
      <c r="GHY99" s="1"/>
      <c r="GHZ99" s="1"/>
      <c r="GIA99" s="1"/>
      <c r="GIB99" s="1"/>
      <c r="GIC99" s="1"/>
      <c r="GID99" s="1"/>
      <c r="GIE99" s="1"/>
      <c r="GIF99" s="1"/>
      <c r="GIG99" s="1"/>
      <c r="GIH99" s="1"/>
      <c r="GII99" s="1"/>
      <c r="GIJ99" s="1"/>
      <c r="GIK99" s="1"/>
      <c r="GIL99" s="1"/>
      <c r="GIM99" s="1"/>
      <c r="GIN99" s="1"/>
      <c r="GIO99" s="1"/>
      <c r="GIP99" s="1"/>
      <c r="GIQ99" s="1"/>
      <c r="GIR99" s="1"/>
      <c r="GIS99" s="1"/>
      <c r="GIT99" s="1"/>
      <c r="GIU99" s="1"/>
      <c r="GIV99" s="1"/>
      <c r="GIW99" s="1"/>
      <c r="GIX99" s="1"/>
      <c r="GIY99" s="1"/>
      <c r="GIZ99" s="1"/>
      <c r="GJA99" s="1"/>
      <c r="GJB99" s="1"/>
      <c r="GJC99" s="1"/>
      <c r="GJD99" s="1"/>
      <c r="GJE99" s="1"/>
      <c r="GJF99" s="1"/>
      <c r="GJG99" s="1"/>
      <c r="GJH99" s="1"/>
      <c r="GJI99" s="1"/>
      <c r="GJJ99" s="1"/>
      <c r="GJK99" s="1"/>
      <c r="GJL99" s="1"/>
      <c r="GJM99" s="1"/>
      <c r="GJN99" s="1"/>
      <c r="GJO99" s="1"/>
      <c r="GJP99" s="1"/>
      <c r="GJQ99" s="1"/>
      <c r="GJR99" s="1"/>
      <c r="GJS99" s="1"/>
      <c r="GJT99" s="1"/>
      <c r="GJU99" s="1"/>
      <c r="GJV99" s="1"/>
      <c r="GJW99" s="1"/>
      <c r="GJX99" s="1"/>
      <c r="GJY99" s="1"/>
      <c r="GJZ99" s="1"/>
      <c r="GKA99" s="1"/>
      <c r="GKB99" s="1"/>
      <c r="GKC99" s="1"/>
      <c r="GKD99" s="1"/>
      <c r="GKE99" s="1"/>
      <c r="GKF99" s="1"/>
      <c r="GKG99" s="1"/>
      <c r="GKH99" s="1"/>
      <c r="GKI99" s="1"/>
      <c r="GKJ99" s="1"/>
      <c r="GKK99" s="1"/>
      <c r="GKL99" s="1"/>
      <c r="GKM99" s="1"/>
      <c r="GKN99" s="1"/>
      <c r="GKO99" s="1"/>
      <c r="GKP99" s="1"/>
      <c r="GKQ99" s="1"/>
      <c r="GKR99" s="1"/>
      <c r="GKS99" s="1"/>
      <c r="GKT99" s="1"/>
      <c r="GKU99" s="1"/>
      <c r="GKV99" s="1"/>
      <c r="GKW99" s="1"/>
      <c r="GKX99" s="1"/>
      <c r="GKY99" s="1"/>
      <c r="GKZ99" s="1"/>
      <c r="GLA99" s="1"/>
      <c r="GLB99" s="1"/>
      <c r="GLC99" s="1"/>
      <c r="GLD99" s="1"/>
      <c r="GLE99" s="1"/>
      <c r="GLF99" s="1"/>
      <c r="GLG99" s="1"/>
      <c r="GLH99" s="1"/>
      <c r="GLI99" s="1"/>
      <c r="GLJ99" s="1"/>
      <c r="GLK99" s="1"/>
      <c r="GLL99" s="1"/>
      <c r="GLM99" s="1"/>
      <c r="GLN99" s="1"/>
      <c r="GLO99" s="1"/>
      <c r="GLP99" s="1"/>
      <c r="GLQ99" s="1"/>
      <c r="GLR99" s="1"/>
      <c r="GLS99" s="1"/>
      <c r="GLT99" s="1"/>
      <c r="GLU99" s="1"/>
      <c r="GLV99" s="1"/>
      <c r="GLW99" s="1"/>
      <c r="GLX99" s="1"/>
      <c r="GLY99" s="1"/>
      <c r="GLZ99" s="1"/>
      <c r="GMA99" s="1"/>
      <c r="GMB99" s="1"/>
      <c r="GMC99" s="1"/>
      <c r="GMD99" s="1"/>
      <c r="GME99" s="1"/>
      <c r="GMF99" s="1"/>
      <c r="GMG99" s="1"/>
      <c r="GMH99" s="1"/>
      <c r="GMI99" s="1"/>
      <c r="GMJ99" s="1"/>
      <c r="GMK99" s="1"/>
      <c r="GML99" s="1"/>
      <c r="GMM99" s="1"/>
      <c r="GMN99" s="1"/>
      <c r="GMO99" s="1"/>
      <c r="GMP99" s="1"/>
      <c r="GMQ99" s="1"/>
      <c r="GMR99" s="1"/>
      <c r="GMS99" s="1"/>
      <c r="GMT99" s="1"/>
      <c r="GMU99" s="1"/>
      <c r="GMV99" s="1"/>
      <c r="GMW99" s="1"/>
      <c r="GMX99" s="1"/>
      <c r="GMY99" s="1"/>
      <c r="GMZ99" s="1"/>
      <c r="GNA99" s="1"/>
      <c r="GNB99" s="1"/>
      <c r="GNC99" s="1"/>
      <c r="GND99" s="1"/>
      <c r="GNE99" s="1"/>
      <c r="GNF99" s="1"/>
      <c r="GNG99" s="1"/>
      <c r="GNH99" s="1"/>
      <c r="GNI99" s="1"/>
      <c r="GNJ99" s="1"/>
      <c r="GNK99" s="1"/>
      <c r="GNL99" s="1"/>
      <c r="GNM99" s="1"/>
      <c r="GNN99" s="1"/>
      <c r="GNO99" s="1"/>
      <c r="GNP99" s="1"/>
      <c r="GNQ99" s="1"/>
      <c r="GNR99" s="1"/>
      <c r="GNS99" s="1"/>
      <c r="GNT99" s="1"/>
      <c r="GNU99" s="1"/>
      <c r="GNV99" s="1"/>
      <c r="GNW99" s="1"/>
      <c r="GNX99" s="1"/>
      <c r="GNY99" s="1"/>
      <c r="GNZ99" s="1"/>
      <c r="GOA99" s="1"/>
      <c r="GOB99" s="1"/>
      <c r="GOC99" s="1"/>
      <c r="GOD99" s="1"/>
      <c r="GOE99" s="1"/>
      <c r="GOF99" s="1"/>
      <c r="GOG99" s="1"/>
      <c r="GOH99" s="1"/>
      <c r="GOI99" s="1"/>
      <c r="GOJ99" s="1"/>
      <c r="GOK99" s="1"/>
      <c r="GOL99" s="1"/>
      <c r="GOM99" s="1"/>
      <c r="GON99" s="1"/>
      <c r="GOO99" s="1"/>
      <c r="GOP99" s="1"/>
      <c r="GOQ99" s="1"/>
      <c r="GOR99" s="1"/>
      <c r="GOS99" s="1"/>
      <c r="GOT99" s="1"/>
      <c r="GOU99" s="1"/>
      <c r="GOV99" s="1"/>
      <c r="GOW99" s="1"/>
      <c r="GOX99" s="1"/>
      <c r="GOY99" s="1"/>
      <c r="GOZ99" s="1"/>
      <c r="GPA99" s="1"/>
      <c r="GPB99" s="1"/>
      <c r="GPC99" s="1"/>
      <c r="GPD99" s="1"/>
      <c r="GPE99" s="1"/>
      <c r="GPF99" s="1"/>
      <c r="GPG99" s="1"/>
      <c r="GPH99" s="1"/>
      <c r="GPI99" s="1"/>
      <c r="GPJ99" s="1"/>
      <c r="GPK99" s="1"/>
      <c r="GPL99" s="1"/>
      <c r="GPM99" s="1"/>
      <c r="GPN99" s="1"/>
      <c r="GPO99" s="1"/>
      <c r="GPP99" s="1"/>
      <c r="GPQ99" s="1"/>
      <c r="GPR99" s="1"/>
      <c r="GPS99" s="1"/>
      <c r="GPT99" s="1"/>
      <c r="GPU99" s="1"/>
      <c r="GPV99" s="1"/>
      <c r="GPW99" s="1"/>
      <c r="GPX99" s="1"/>
      <c r="GPY99" s="1"/>
      <c r="GPZ99" s="1"/>
      <c r="GQA99" s="1"/>
      <c r="GQB99" s="1"/>
      <c r="GQC99" s="1"/>
      <c r="GQD99" s="1"/>
      <c r="GQE99" s="1"/>
      <c r="GQF99" s="1"/>
      <c r="GQG99" s="1"/>
      <c r="GQH99" s="1"/>
      <c r="GQI99" s="1"/>
      <c r="GQJ99" s="1"/>
      <c r="GQK99" s="1"/>
      <c r="GQL99" s="1"/>
      <c r="GQM99" s="1"/>
      <c r="GQN99" s="1"/>
      <c r="GQO99" s="1"/>
      <c r="GQP99" s="1"/>
      <c r="GQQ99" s="1"/>
      <c r="GQR99" s="1"/>
      <c r="GQS99" s="1"/>
      <c r="GQT99" s="1"/>
      <c r="GQU99" s="1"/>
      <c r="GQV99" s="1"/>
      <c r="GQW99" s="1"/>
      <c r="GQX99" s="1"/>
      <c r="GQY99" s="1"/>
      <c r="GQZ99" s="1"/>
      <c r="GRA99" s="1"/>
      <c r="GRB99" s="1"/>
      <c r="GRC99" s="1"/>
      <c r="GRD99" s="1"/>
      <c r="GRE99" s="1"/>
      <c r="GRF99" s="1"/>
      <c r="GRG99" s="1"/>
      <c r="GRH99" s="1"/>
      <c r="GRI99" s="1"/>
      <c r="GRJ99" s="1"/>
      <c r="GRK99" s="1"/>
      <c r="GRL99" s="1"/>
      <c r="GRM99" s="1"/>
      <c r="GRN99" s="1"/>
      <c r="GRO99" s="1"/>
      <c r="GRP99" s="1"/>
      <c r="GRQ99" s="1"/>
      <c r="GRR99" s="1"/>
      <c r="GRS99" s="1"/>
      <c r="GRT99" s="1"/>
      <c r="GRU99" s="1"/>
      <c r="GRV99" s="1"/>
      <c r="GRW99" s="1"/>
      <c r="GRX99" s="1"/>
      <c r="GRY99" s="1"/>
      <c r="GRZ99" s="1"/>
      <c r="GSA99" s="1"/>
      <c r="GSB99" s="1"/>
      <c r="GSC99" s="1"/>
      <c r="GSD99" s="1"/>
      <c r="GSE99" s="1"/>
      <c r="GSF99" s="1"/>
      <c r="GSG99" s="1"/>
      <c r="GSH99" s="1"/>
      <c r="GSI99" s="1"/>
      <c r="GSJ99" s="1"/>
      <c r="GSK99" s="1"/>
      <c r="GSL99" s="1"/>
      <c r="GSM99" s="1"/>
      <c r="GSN99" s="1"/>
      <c r="GSO99" s="1"/>
      <c r="GSP99" s="1"/>
      <c r="GSQ99" s="1"/>
      <c r="GSR99" s="1"/>
      <c r="GSS99" s="1"/>
      <c r="GST99" s="1"/>
      <c r="GSU99" s="1"/>
      <c r="GSV99" s="1"/>
      <c r="GSW99" s="1"/>
      <c r="GSX99" s="1"/>
      <c r="GSY99" s="1"/>
      <c r="GSZ99" s="1"/>
      <c r="GTA99" s="1"/>
      <c r="GTB99" s="1"/>
      <c r="GTC99" s="1"/>
      <c r="GTD99" s="1"/>
      <c r="GTE99" s="1"/>
      <c r="GTF99" s="1"/>
      <c r="GTG99" s="1"/>
      <c r="GTH99" s="1"/>
      <c r="GTI99" s="1"/>
      <c r="GTJ99" s="1"/>
      <c r="GTK99" s="1"/>
      <c r="GTL99" s="1"/>
      <c r="GTM99" s="1"/>
      <c r="GTN99" s="1"/>
      <c r="GTO99" s="1"/>
      <c r="GTP99" s="1"/>
      <c r="GTQ99" s="1"/>
      <c r="GTR99" s="1"/>
      <c r="GTS99" s="1"/>
      <c r="GTT99" s="1"/>
      <c r="GTU99" s="1"/>
      <c r="GTV99" s="1"/>
      <c r="GTW99" s="1"/>
      <c r="GTX99" s="1"/>
      <c r="GTY99" s="1"/>
      <c r="GTZ99" s="1"/>
      <c r="GUA99" s="1"/>
      <c r="GUB99" s="1"/>
      <c r="GUC99" s="1"/>
      <c r="GUD99" s="1"/>
      <c r="GUE99" s="1"/>
      <c r="GUF99" s="1"/>
      <c r="GUG99" s="1"/>
      <c r="GUH99" s="1"/>
      <c r="GUI99" s="1"/>
      <c r="GUJ99" s="1"/>
      <c r="GUK99" s="1"/>
      <c r="GUL99" s="1"/>
      <c r="GUM99" s="1"/>
      <c r="GUN99" s="1"/>
      <c r="GUO99" s="1"/>
      <c r="GUP99" s="1"/>
      <c r="GUQ99" s="1"/>
      <c r="GUR99" s="1"/>
      <c r="GUS99" s="1"/>
      <c r="GUT99" s="1"/>
      <c r="GUU99" s="1"/>
      <c r="GUV99" s="1"/>
      <c r="GUW99" s="1"/>
      <c r="GUX99" s="1"/>
      <c r="GUY99" s="1"/>
      <c r="GUZ99" s="1"/>
      <c r="GVA99" s="1"/>
      <c r="GVB99" s="1"/>
      <c r="GVC99" s="1"/>
      <c r="GVD99" s="1"/>
      <c r="GVE99" s="1"/>
      <c r="GVF99" s="1"/>
      <c r="GVG99" s="1"/>
      <c r="GVH99" s="1"/>
      <c r="GVI99" s="1"/>
      <c r="GVJ99" s="1"/>
      <c r="GVK99" s="1"/>
      <c r="GVL99" s="1"/>
      <c r="GVM99" s="1"/>
      <c r="GVN99" s="1"/>
      <c r="GVO99" s="1"/>
      <c r="GVP99" s="1"/>
      <c r="GVQ99" s="1"/>
      <c r="GVR99" s="1"/>
      <c r="GVS99" s="1"/>
      <c r="GVT99" s="1"/>
      <c r="GVU99" s="1"/>
      <c r="GVV99" s="1"/>
      <c r="GVW99" s="1"/>
      <c r="GVX99" s="1"/>
      <c r="GVY99" s="1"/>
      <c r="GVZ99" s="1"/>
      <c r="GWA99" s="1"/>
      <c r="GWB99" s="1"/>
      <c r="GWC99" s="1"/>
      <c r="GWD99" s="1"/>
      <c r="GWE99" s="1"/>
      <c r="GWF99" s="1"/>
      <c r="GWG99" s="1"/>
      <c r="GWH99" s="1"/>
      <c r="GWI99" s="1"/>
      <c r="GWJ99" s="1"/>
      <c r="GWK99" s="1"/>
      <c r="GWL99" s="1"/>
      <c r="GWM99" s="1"/>
      <c r="GWN99" s="1"/>
      <c r="GWO99" s="1"/>
      <c r="GWP99" s="1"/>
      <c r="GWQ99" s="1"/>
      <c r="GWR99" s="1"/>
      <c r="GWS99" s="1"/>
      <c r="GWT99" s="1"/>
      <c r="GWU99" s="1"/>
      <c r="GWV99" s="1"/>
      <c r="GWW99" s="1"/>
      <c r="GWX99" s="1"/>
      <c r="GWY99" s="1"/>
      <c r="GWZ99" s="1"/>
      <c r="GXA99" s="1"/>
      <c r="GXB99" s="1"/>
      <c r="GXC99" s="1"/>
      <c r="GXD99" s="1"/>
      <c r="GXE99" s="1"/>
      <c r="GXF99" s="1"/>
      <c r="GXG99" s="1"/>
      <c r="GXH99" s="1"/>
      <c r="GXI99" s="1"/>
      <c r="GXJ99" s="1"/>
      <c r="GXK99" s="1"/>
      <c r="GXL99" s="1"/>
      <c r="GXM99" s="1"/>
      <c r="GXN99" s="1"/>
      <c r="GXO99" s="1"/>
      <c r="GXP99" s="1"/>
      <c r="GXQ99" s="1"/>
      <c r="GXR99" s="1"/>
      <c r="GXS99" s="1"/>
      <c r="GXT99" s="1"/>
      <c r="GXU99" s="1"/>
      <c r="GXV99" s="1"/>
      <c r="GXW99" s="1"/>
      <c r="GXX99" s="1"/>
      <c r="GXY99" s="1"/>
      <c r="GXZ99" s="1"/>
      <c r="GYA99" s="1"/>
      <c r="GYB99" s="1"/>
      <c r="GYC99" s="1"/>
      <c r="GYD99" s="1"/>
      <c r="GYE99" s="1"/>
      <c r="GYF99" s="1"/>
      <c r="GYG99" s="1"/>
      <c r="GYH99" s="1"/>
      <c r="GYI99" s="1"/>
      <c r="GYJ99" s="1"/>
      <c r="GYK99" s="1"/>
      <c r="GYL99" s="1"/>
      <c r="GYM99" s="1"/>
      <c r="GYN99" s="1"/>
      <c r="GYO99" s="1"/>
      <c r="GYP99" s="1"/>
      <c r="GYQ99" s="1"/>
      <c r="GYR99" s="1"/>
      <c r="GYS99" s="1"/>
      <c r="GYT99" s="1"/>
      <c r="GYU99" s="1"/>
      <c r="GYV99" s="1"/>
      <c r="GYW99" s="1"/>
      <c r="GYX99" s="1"/>
      <c r="GYY99" s="1"/>
      <c r="GYZ99" s="1"/>
      <c r="GZA99" s="1"/>
      <c r="GZB99" s="1"/>
      <c r="GZC99" s="1"/>
      <c r="GZD99" s="1"/>
      <c r="GZE99" s="1"/>
      <c r="GZF99" s="1"/>
      <c r="GZG99" s="1"/>
      <c r="GZH99" s="1"/>
      <c r="GZI99" s="1"/>
      <c r="GZJ99" s="1"/>
      <c r="GZK99" s="1"/>
      <c r="GZL99" s="1"/>
      <c r="GZM99" s="1"/>
      <c r="GZN99" s="1"/>
      <c r="GZO99" s="1"/>
      <c r="GZP99" s="1"/>
      <c r="GZQ99" s="1"/>
      <c r="GZR99" s="1"/>
      <c r="GZS99" s="1"/>
      <c r="GZT99" s="1"/>
      <c r="GZU99" s="1"/>
      <c r="GZV99" s="1"/>
      <c r="GZW99" s="1"/>
      <c r="GZX99" s="1"/>
      <c r="GZY99" s="1"/>
      <c r="GZZ99" s="1"/>
      <c r="HAA99" s="1"/>
      <c r="HAB99" s="1"/>
      <c r="HAC99" s="1"/>
      <c r="HAD99" s="1"/>
      <c r="HAE99" s="1"/>
      <c r="HAF99" s="1"/>
      <c r="HAG99" s="1"/>
      <c r="HAH99" s="1"/>
      <c r="HAI99" s="1"/>
      <c r="HAJ99" s="1"/>
      <c r="HAK99" s="1"/>
      <c r="HAL99" s="1"/>
      <c r="HAM99" s="1"/>
      <c r="HAN99" s="1"/>
      <c r="HAO99" s="1"/>
      <c r="HAP99" s="1"/>
      <c r="HAQ99" s="1"/>
      <c r="HAR99" s="1"/>
      <c r="HAS99" s="1"/>
      <c r="HAT99" s="1"/>
      <c r="HAU99" s="1"/>
      <c r="HAV99" s="1"/>
      <c r="HAW99" s="1"/>
      <c r="HAX99" s="1"/>
      <c r="HAY99" s="1"/>
      <c r="HAZ99" s="1"/>
      <c r="HBA99" s="1"/>
      <c r="HBB99" s="1"/>
      <c r="HBC99" s="1"/>
      <c r="HBD99" s="1"/>
      <c r="HBE99" s="1"/>
      <c r="HBF99" s="1"/>
      <c r="HBG99" s="1"/>
      <c r="HBH99" s="1"/>
      <c r="HBI99" s="1"/>
      <c r="HBJ99" s="1"/>
      <c r="HBK99" s="1"/>
      <c r="HBL99" s="1"/>
      <c r="HBM99" s="1"/>
      <c r="HBN99" s="1"/>
      <c r="HBO99" s="1"/>
      <c r="HBP99" s="1"/>
      <c r="HBQ99" s="1"/>
      <c r="HBR99" s="1"/>
      <c r="HBS99" s="1"/>
      <c r="HBT99" s="1"/>
      <c r="HBU99" s="1"/>
      <c r="HBV99" s="1"/>
      <c r="HBW99" s="1"/>
      <c r="HBX99" s="1"/>
      <c r="HBY99" s="1"/>
      <c r="HBZ99" s="1"/>
      <c r="HCA99" s="1"/>
      <c r="HCB99" s="1"/>
      <c r="HCC99" s="1"/>
      <c r="HCD99" s="1"/>
      <c r="HCE99" s="1"/>
      <c r="HCF99" s="1"/>
      <c r="HCG99" s="1"/>
      <c r="HCH99" s="1"/>
      <c r="HCI99" s="1"/>
      <c r="HCJ99" s="1"/>
      <c r="HCK99" s="1"/>
      <c r="HCL99" s="1"/>
      <c r="HCM99" s="1"/>
      <c r="HCN99" s="1"/>
      <c r="HCO99" s="1"/>
      <c r="HCP99" s="1"/>
      <c r="HCQ99" s="1"/>
      <c r="HCR99" s="1"/>
      <c r="HCS99" s="1"/>
      <c r="HCT99" s="1"/>
      <c r="HCU99" s="1"/>
      <c r="HCV99" s="1"/>
      <c r="HCW99" s="1"/>
      <c r="HCX99" s="1"/>
      <c r="HCY99" s="1"/>
      <c r="HCZ99" s="1"/>
      <c r="HDA99" s="1"/>
      <c r="HDB99" s="1"/>
      <c r="HDC99" s="1"/>
      <c r="HDD99" s="1"/>
      <c r="HDE99" s="1"/>
      <c r="HDF99" s="1"/>
      <c r="HDG99" s="1"/>
      <c r="HDH99" s="1"/>
      <c r="HDI99" s="1"/>
      <c r="HDJ99" s="1"/>
      <c r="HDK99" s="1"/>
      <c r="HDL99" s="1"/>
      <c r="HDM99" s="1"/>
      <c r="HDN99" s="1"/>
      <c r="HDO99" s="1"/>
      <c r="HDP99" s="1"/>
      <c r="HDQ99" s="1"/>
      <c r="HDR99" s="1"/>
      <c r="HDS99" s="1"/>
      <c r="HDT99" s="1"/>
      <c r="HDU99" s="1"/>
      <c r="HDV99" s="1"/>
      <c r="HDW99" s="1"/>
      <c r="HDX99" s="1"/>
      <c r="HDY99" s="1"/>
      <c r="HDZ99" s="1"/>
      <c r="HEA99" s="1"/>
      <c r="HEB99" s="1"/>
      <c r="HEC99" s="1"/>
      <c r="HED99" s="1"/>
      <c r="HEE99" s="1"/>
      <c r="HEF99" s="1"/>
      <c r="HEG99" s="1"/>
      <c r="HEH99" s="1"/>
      <c r="HEI99" s="1"/>
      <c r="HEJ99" s="1"/>
      <c r="HEK99" s="1"/>
      <c r="HEL99" s="1"/>
      <c r="HEM99" s="1"/>
      <c r="HEN99" s="1"/>
      <c r="HEO99" s="1"/>
      <c r="HEP99" s="1"/>
      <c r="HEQ99" s="1"/>
      <c r="HER99" s="1"/>
      <c r="HES99" s="1"/>
      <c r="HET99" s="1"/>
      <c r="HEU99" s="1"/>
      <c r="HEV99" s="1"/>
      <c r="HEW99" s="1"/>
      <c r="HEX99" s="1"/>
      <c r="HEY99" s="1"/>
      <c r="HEZ99" s="1"/>
      <c r="HFA99" s="1"/>
      <c r="HFB99" s="1"/>
      <c r="HFC99" s="1"/>
      <c r="HFD99" s="1"/>
      <c r="HFE99" s="1"/>
      <c r="HFF99" s="1"/>
      <c r="HFG99" s="1"/>
      <c r="HFH99" s="1"/>
      <c r="HFI99" s="1"/>
      <c r="HFJ99" s="1"/>
      <c r="HFK99" s="1"/>
      <c r="HFL99" s="1"/>
      <c r="HFM99" s="1"/>
      <c r="HFN99" s="1"/>
      <c r="HFO99" s="1"/>
      <c r="HFP99" s="1"/>
      <c r="HFQ99" s="1"/>
      <c r="HFR99" s="1"/>
      <c r="HFS99" s="1"/>
      <c r="HFT99" s="1"/>
      <c r="HFU99" s="1"/>
      <c r="HFV99" s="1"/>
      <c r="HFW99" s="1"/>
      <c r="HFX99" s="1"/>
      <c r="HFY99" s="1"/>
      <c r="HFZ99" s="1"/>
      <c r="HGA99" s="1"/>
      <c r="HGB99" s="1"/>
      <c r="HGC99" s="1"/>
      <c r="HGD99" s="1"/>
      <c r="HGE99" s="1"/>
      <c r="HGF99" s="1"/>
      <c r="HGG99" s="1"/>
      <c r="HGH99" s="1"/>
      <c r="HGI99" s="1"/>
      <c r="HGJ99" s="1"/>
      <c r="HGK99" s="1"/>
      <c r="HGL99" s="1"/>
      <c r="HGM99" s="1"/>
      <c r="HGN99" s="1"/>
      <c r="HGO99" s="1"/>
      <c r="HGP99" s="1"/>
      <c r="HGQ99" s="1"/>
      <c r="HGR99" s="1"/>
      <c r="HGS99" s="1"/>
      <c r="HGT99" s="1"/>
      <c r="HGU99" s="1"/>
      <c r="HGV99" s="1"/>
      <c r="HGW99" s="1"/>
      <c r="HGX99" s="1"/>
      <c r="HGY99" s="1"/>
      <c r="HGZ99" s="1"/>
      <c r="HHA99" s="1"/>
      <c r="HHB99" s="1"/>
      <c r="HHC99" s="1"/>
      <c r="HHD99" s="1"/>
      <c r="HHE99" s="1"/>
      <c r="HHF99" s="1"/>
      <c r="HHG99" s="1"/>
      <c r="HHH99" s="1"/>
      <c r="HHI99" s="1"/>
      <c r="HHJ99" s="1"/>
      <c r="HHK99" s="1"/>
      <c r="HHL99" s="1"/>
      <c r="HHM99" s="1"/>
      <c r="HHN99" s="1"/>
      <c r="HHO99" s="1"/>
      <c r="HHP99" s="1"/>
      <c r="HHQ99" s="1"/>
      <c r="HHR99" s="1"/>
      <c r="HHS99" s="1"/>
      <c r="HHT99" s="1"/>
      <c r="HHU99" s="1"/>
      <c r="HHV99" s="1"/>
      <c r="HHW99" s="1"/>
      <c r="HHX99" s="1"/>
      <c r="HHY99" s="1"/>
      <c r="HHZ99" s="1"/>
      <c r="HIA99" s="1"/>
      <c r="HIB99" s="1"/>
      <c r="HIC99" s="1"/>
      <c r="HID99" s="1"/>
      <c r="HIE99" s="1"/>
      <c r="HIF99" s="1"/>
      <c r="HIG99" s="1"/>
      <c r="HIH99" s="1"/>
      <c r="HII99" s="1"/>
      <c r="HIJ99" s="1"/>
      <c r="HIK99" s="1"/>
      <c r="HIL99" s="1"/>
      <c r="HIM99" s="1"/>
      <c r="HIN99" s="1"/>
      <c r="HIO99" s="1"/>
      <c r="HIP99" s="1"/>
      <c r="HIQ99" s="1"/>
      <c r="HIR99" s="1"/>
      <c r="HIS99" s="1"/>
      <c r="HIT99" s="1"/>
      <c r="HIU99" s="1"/>
      <c r="HIV99" s="1"/>
      <c r="HIW99" s="1"/>
      <c r="HIX99" s="1"/>
      <c r="HIY99" s="1"/>
      <c r="HIZ99" s="1"/>
      <c r="HJA99" s="1"/>
      <c r="HJB99" s="1"/>
      <c r="HJC99" s="1"/>
      <c r="HJD99" s="1"/>
      <c r="HJE99" s="1"/>
      <c r="HJF99" s="1"/>
      <c r="HJG99" s="1"/>
      <c r="HJH99" s="1"/>
      <c r="HJI99" s="1"/>
      <c r="HJJ99" s="1"/>
      <c r="HJK99" s="1"/>
      <c r="HJL99" s="1"/>
      <c r="HJM99" s="1"/>
      <c r="HJN99" s="1"/>
      <c r="HJO99" s="1"/>
      <c r="HJP99" s="1"/>
      <c r="HJQ99" s="1"/>
      <c r="HJR99" s="1"/>
      <c r="HJS99" s="1"/>
      <c r="HJT99" s="1"/>
      <c r="HJU99" s="1"/>
      <c r="HJV99" s="1"/>
      <c r="HJW99" s="1"/>
      <c r="HJX99" s="1"/>
      <c r="HJY99" s="1"/>
      <c r="HJZ99" s="1"/>
      <c r="HKA99" s="1"/>
      <c r="HKB99" s="1"/>
      <c r="HKC99" s="1"/>
      <c r="HKD99" s="1"/>
      <c r="HKE99" s="1"/>
      <c r="HKF99" s="1"/>
      <c r="HKG99" s="1"/>
      <c r="HKH99" s="1"/>
      <c r="HKI99" s="1"/>
      <c r="HKJ99" s="1"/>
      <c r="HKK99" s="1"/>
      <c r="HKL99" s="1"/>
      <c r="HKM99" s="1"/>
      <c r="HKN99" s="1"/>
      <c r="HKO99" s="1"/>
      <c r="HKP99" s="1"/>
      <c r="HKQ99" s="1"/>
      <c r="HKR99" s="1"/>
      <c r="HKS99" s="1"/>
      <c r="HKT99" s="1"/>
      <c r="HKU99" s="1"/>
      <c r="HKV99" s="1"/>
      <c r="HKW99" s="1"/>
      <c r="HKX99" s="1"/>
      <c r="HKY99" s="1"/>
      <c r="HKZ99" s="1"/>
      <c r="HLA99" s="1"/>
      <c r="HLB99" s="1"/>
      <c r="HLC99" s="1"/>
      <c r="HLD99" s="1"/>
      <c r="HLE99" s="1"/>
      <c r="HLF99" s="1"/>
      <c r="HLG99" s="1"/>
      <c r="HLH99" s="1"/>
      <c r="HLI99" s="1"/>
      <c r="HLJ99" s="1"/>
      <c r="HLK99" s="1"/>
      <c r="HLL99" s="1"/>
      <c r="HLM99" s="1"/>
      <c r="HLN99" s="1"/>
      <c r="HLO99" s="1"/>
      <c r="HLP99" s="1"/>
      <c r="HLQ99" s="1"/>
      <c r="HLR99" s="1"/>
      <c r="HLS99" s="1"/>
      <c r="HLT99" s="1"/>
      <c r="HLU99" s="1"/>
      <c r="HLV99" s="1"/>
      <c r="HLW99" s="1"/>
      <c r="HLX99" s="1"/>
      <c r="HLY99" s="1"/>
      <c r="HLZ99" s="1"/>
      <c r="HMA99" s="1"/>
      <c r="HMB99" s="1"/>
      <c r="HMC99" s="1"/>
      <c r="HMD99" s="1"/>
      <c r="HME99" s="1"/>
      <c r="HMF99" s="1"/>
      <c r="HMG99" s="1"/>
      <c r="HMH99" s="1"/>
      <c r="HMI99" s="1"/>
      <c r="HMJ99" s="1"/>
      <c r="HMK99" s="1"/>
      <c r="HML99" s="1"/>
      <c r="HMM99" s="1"/>
      <c r="HMN99" s="1"/>
      <c r="HMO99" s="1"/>
      <c r="HMP99" s="1"/>
      <c r="HMQ99" s="1"/>
      <c r="HMR99" s="1"/>
      <c r="HMS99" s="1"/>
      <c r="HMT99" s="1"/>
      <c r="HMU99" s="1"/>
      <c r="HMV99" s="1"/>
      <c r="HMW99" s="1"/>
      <c r="HMX99" s="1"/>
      <c r="HMY99" s="1"/>
      <c r="HMZ99" s="1"/>
      <c r="HNA99" s="1"/>
      <c r="HNB99" s="1"/>
      <c r="HNC99" s="1"/>
      <c r="HND99" s="1"/>
      <c r="HNE99" s="1"/>
      <c r="HNF99" s="1"/>
      <c r="HNG99" s="1"/>
      <c r="HNH99" s="1"/>
      <c r="HNI99" s="1"/>
      <c r="HNJ99" s="1"/>
      <c r="HNK99" s="1"/>
      <c r="HNL99" s="1"/>
      <c r="HNM99" s="1"/>
      <c r="HNN99" s="1"/>
      <c r="HNO99" s="1"/>
      <c r="HNP99" s="1"/>
      <c r="HNQ99" s="1"/>
      <c r="HNR99" s="1"/>
      <c r="HNS99" s="1"/>
      <c r="HNT99" s="1"/>
      <c r="HNU99" s="1"/>
      <c r="HNV99" s="1"/>
      <c r="HNW99" s="1"/>
      <c r="HNX99" s="1"/>
      <c r="HNY99" s="1"/>
      <c r="HNZ99" s="1"/>
      <c r="HOA99" s="1"/>
      <c r="HOB99" s="1"/>
      <c r="HOC99" s="1"/>
      <c r="HOD99" s="1"/>
      <c r="HOE99" s="1"/>
      <c r="HOF99" s="1"/>
      <c r="HOG99" s="1"/>
      <c r="HOH99" s="1"/>
      <c r="HOI99" s="1"/>
      <c r="HOJ99" s="1"/>
      <c r="HOK99" s="1"/>
      <c r="HOL99" s="1"/>
      <c r="HOM99" s="1"/>
      <c r="HON99" s="1"/>
      <c r="HOO99" s="1"/>
      <c r="HOP99" s="1"/>
      <c r="HOQ99" s="1"/>
      <c r="HOR99" s="1"/>
      <c r="HOS99" s="1"/>
      <c r="HOT99" s="1"/>
      <c r="HOU99" s="1"/>
      <c r="HOV99" s="1"/>
      <c r="HOW99" s="1"/>
      <c r="HOX99" s="1"/>
      <c r="HOY99" s="1"/>
      <c r="HOZ99" s="1"/>
      <c r="HPA99" s="1"/>
      <c r="HPB99" s="1"/>
      <c r="HPC99" s="1"/>
      <c r="HPD99" s="1"/>
      <c r="HPE99" s="1"/>
      <c r="HPF99" s="1"/>
      <c r="HPG99" s="1"/>
      <c r="HPH99" s="1"/>
      <c r="HPI99" s="1"/>
      <c r="HPJ99" s="1"/>
      <c r="HPK99" s="1"/>
      <c r="HPL99" s="1"/>
      <c r="HPM99" s="1"/>
      <c r="HPN99" s="1"/>
      <c r="HPO99" s="1"/>
      <c r="HPP99" s="1"/>
      <c r="HPQ99" s="1"/>
      <c r="HPR99" s="1"/>
      <c r="HPS99" s="1"/>
      <c r="HPT99" s="1"/>
      <c r="HPU99" s="1"/>
      <c r="HPV99" s="1"/>
      <c r="HPW99" s="1"/>
      <c r="HPX99" s="1"/>
      <c r="HPY99" s="1"/>
      <c r="HPZ99" s="1"/>
      <c r="HQA99" s="1"/>
      <c r="HQB99" s="1"/>
      <c r="HQC99" s="1"/>
      <c r="HQD99" s="1"/>
      <c r="HQE99" s="1"/>
      <c r="HQF99" s="1"/>
      <c r="HQG99" s="1"/>
      <c r="HQH99" s="1"/>
      <c r="HQI99" s="1"/>
      <c r="HQJ99" s="1"/>
      <c r="HQK99" s="1"/>
      <c r="HQL99" s="1"/>
      <c r="HQM99" s="1"/>
      <c r="HQN99" s="1"/>
      <c r="HQO99" s="1"/>
      <c r="HQP99" s="1"/>
      <c r="HQQ99" s="1"/>
      <c r="HQR99" s="1"/>
      <c r="HQS99" s="1"/>
      <c r="HQT99" s="1"/>
      <c r="HQU99" s="1"/>
      <c r="HQV99" s="1"/>
      <c r="HQW99" s="1"/>
      <c r="HQX99" s="1"/>
      <c r="HQY99" s="1"/>
      <c r="HQZ99" s="1"/>
      <c r="HRA99" s="1"/>
      <c r="HRB99" s="1"/>
      <c r="HRC99" s="1"/>
      <c r="HRD99" s="1"/>
      <c r="HRE99" s="1"/>
      <c r="HRF99" s="1"/>
      <c r="HRG99" s="1"/>
      <c r="HRH99" s="1"/>
      <c r="HRI99" s="1"/>
      <c r="HRJ99" s="1"/>
      <c r="HRK99" s="1"/>
      <c r="HRL99" s="1"/>
      <c r="HRM99" s="1"/>
      <c r="HRN99" s="1"/>
      <c r="HRO99" s="1"/>
      <c r="HRP99" s="1"/>
      <c r="HRQ99" s="1"/>
      <c r="HRR99" s="1"/>
      <c r="HRS99" s="1"/>
      <c r="HRT99" s="1"/>
      <c r="HRU99" s="1"/>
      <c r="HRV99" s="1"/>
      <c r="HRW99" s="1"/>
      <c r="HRX99" s="1"/>
      <c r="HRY99" s="1"/>
      <c r="HRZ99" s="1"/>
      <c r="HSA99" s="1"/>
      <c r="HSB99" s="1"/>
      <c r="HSC99" s="1"/>
      <c r="HSD99" s="1"/>
      <c r="HSE99" s="1"/>
      <c r="HSF99" s="1"/>
      <c r="HSG99" s="1"/>
      <c r="HSH99" s="1"/>
      <c r="HSI99" s="1"/>
      <c r="HSJ99" s="1"/>
      <c r="HSK99" s="1"/>
      <c r="HSL99" s="1"/>
      <c r="HSM99" s="1"/>
      <c r="HSN99" s="1"/>
      <c r="HSO99" s="1"/>
      <c r="HSP99" s="1"/>
      <c r="HSQ99" s="1"/>
      <c r="HSR99" s="1"/>
      <c r="HSS99" s="1"/>
      <c r="HST99" s="1"/>
      <c r="HSU99" s="1"/>
      <c r="HSV99" s="1"/>
      <c r="HSW99" s="1"/>
      <c r="HSX99" s="1"/>
      <c r="HSY99" s="1"/>
      <c r="HSZ99" s="1"/>
      <c r="HTA99" s="1"/>
      <c r="HTB99" s="1"/>
      <c r="HTC99" s="1"/>
      <c r="HTD99" s="1"/>
      <c r="HTE99" s="1"/>
      <c r="HTF99" s="1"/>
      <c r="HTG99" s="1"/>
      <c r="HTH99" s="1"/>
      <c r="HTI99" s="1"/>
      <c r="HTJ99" s="1"/>
      <c r="HTK99" s="1"/>
      <c r="HTL99" s="1"/>
      <c r="HTM99" s="1"/>
      <c r="HTN99" s="1"/>
      <c r="HTO99" s="1"/>
      <c r="HTP99" s="1"/>
      <c r="HTQ99" s="1"/>
      <c r="HTR99" s="1"/>
      <c r="HTS99" s="1"/>
      <c r="HTT99" s="1"/>
      <c r="HTU99" s="1"/>
      <c r="HTV99" s="1"/>
      <c r="HTW99" s="1"/>
      <c r="HTX99" s="1"/>
      <c r="HTY99" s="1"/>
      <c r="HTZ99" s="1"/>
      <c r="HUA99" s="1"/>
      <c r="HUB99" s="1"/>
      <c r="HUC99" s="1"/>
      <c r="HUD99" s="1"/>
      <c r="HUE99" s="1"/>
      <c r="HUF99" s="1"/>
      <c r="HUG99" s="1"/>
      <c r="HUH99" s="1"/>
      <c r="HUI99" s="1"/>
      <c r="HUJ99" s="1"/>
      <c r="HUK99" s="1"/>
      <c r="HUL99" s="1"/>
      <c r="HUM99" s="1"/>
      <c r="HUN99" s="1"/>
      <c r="HUO99" s="1"/>
      <c r="HUP99" s="1"/>
      <c r="HUQ99" s="1"/>
      <c r="HUR99" s="1"/>
      <c r="HUS99" s="1"/>
      <c r="HUT99" s="1"/>
      <c r="HUU99" s="1"/>
      <c r="HUV99" s="1"/>
      <c r="HUW99" s="1"/>
      <c r="HUX99" s="1"/>
      <c r="HUY99" s="1"/>
      <c r="HUZ99" s="1"/>
      <c r="HVA99" s="1"/>
      <c r="HVB99" s="1"/>
      <c r="HVC99" s="1"/>
      <c r="HVD99" s="1"/>
      <c r="HVE99" s="1"/>
      <c r="HVF99" s="1"/>
      <c r="HVG99" s="1"/>
      <c r="HVH99" s="1"/>
      <c r="HVI99" s="1"/>
      <c r="HVJ99" s="1"/>
      <c r="HVK99" s="1"/>
      <c r="HVL99" s="1"/>
      <c r="HVM99" s="1"/>
      <c r="HVN99" s="1"/>
      <c r="HVO99" s="1"/>
      <c r="HVP99" s="1"/>
      <c r="HVQ99" s="1"/>
      <c r="HVR99" s="1"/>
      <c r="HVS99" s="1"/>
      <c r="HVT99" s="1"/>
      <c r="HVU99" s="1"/>
      <c r="HVV99" s="1"/>
      <c r="HVW99" s="1"/>
      <c r="HVX99" s="1"/>
      <c r="HVY99" s="1"/>
      <c r="HVZ99" s="1"/>
      <c r="HWA99" s="1"/>
      <c r="HWB99" s="1"/>
      <c r="HWC99" s="1"/>
      <c r="HWD99" s="1"/>
      <c r="HWE99" s="1"/>
      <c r="HWF99" s="1"/>
      <c r="HWG99" s="1"/>
      <c r="HWH99" s="1"/>
      <c r="HWI99" s="1"/>
      <c r="HWJ99" s="1"/>
      <c r="HWK99" s="1"/>
      <c r="HWL99" s="1"/>
      <c r="HWM99" s="1"/>
      <c r="HWN99" s="1"/>
      <c r="HWO99" s="1"/>
      <c r="HWP99" s="1"/>
      <c r="HWQ99" s="1"/>
      <c r="HWR99" s="1"/>
      <c r="HWS99" s="1"/>
      <c r="HWT99" s="1"/>
      <c r="HWU99" s="1"/>
      <c r="HWV99" s="1"/>
      <c r="HWW99" s="1"/>
      <c r="HWX99" s="1"/>
      <c r="HWY99" s="1"/>
      <c r="HWZ99" s="1"/>
      <c r="HXA99" s="1"/>
      <c r="HXB99" s="1"/>
      <c r="HXC99" s="1"/>
      <c r="HXD99" s="1"/>
      <c r="HXE99" s="1"/>
      <c r="HXF99" s="1"/>
      <c r="HXG99" s="1"/>
      <c r="HXH99" s="1"/>
      <c r="HXI99" s="1"/>
      <c r="HXJ99" s="1"/>
      <c r="HXK99" s="1"/>
      <c r="HXL99" s="1"/>
      <c r="HXM99" s="1"/>
      <c r="HXN99" s="1"/>
      <c r="HXO99" s="1"/>
      <c r="HXP99" s="1"/>
      <c r="HXQ99" s="1"/>
      <c r="HXR99" s="1"/>
      <c r="HXS99" s="1"/>
      <c r="HXT99" s="1"/>
      <c r="HXU99" s="1"/>
      <c r="HXV99" s="1"/>
      <c r="HXW99" s="1"/>
      <c r="HXX99" s="1"/>
      <c r="HXY99" s="1"/>
      <c r="HXZ99" s="1"/>
      <c r="HYA99" s="1"/>
      <c r="HYB99" s="1"/>
      <c r="HYC99" s="1"/>
      <c r="HYD99" s="1"/>
      <c r="HYE99" s="1"/>
      <c r="HYF99" s="1"/>
      <c r="HYG99" s="1"/>
      <c r="HYH99" s="1"/>
      <c r="HYI99" s="1"/>
      <c r="HYJ99" s="1"/>
      <c r="HYK99" s="1"/>
      <c r="HYL99" s="1"/>
      <c r="HYM99" s="1"/>
      <c r="HYN99" s="1"/>
      <c r="HYO99" s="1"/>
      <c r="HYP99" s="1"/>
      <c r="HYQ99" s="1"/>
      <c r="HYR99" s="1"/>
      <c r="HYS99" s="1"/>
      <c r="HYT99" s="1"/>
      <c r="HYU99" s="1"/>
      <c r="HYV99" s="1"/>
      <c r="HYW99" s="1"/>
      <c r="HYX99" s="1"/>
      <c r="HYY99" s="1"/>
      <c r="HYZ99" s="1"/>
      <c r="HZA99" s="1"/>
      <c r="HZB99" s="1"/>
      <c r="HZC99" s="1"/>
      <c r="HZD99" s="1"/>
      <c r="HZE99" s="1"/>
      <c r="HZF99" s="1"/>
      <c r="HZG99" s="1"/>
      <c r="HZH99" s="1"/>
      <c r="HZI99" s="1"/>
      <c r="HZJ99" s="1"/>
      <c r="HZK99" s="1"/>
      <c r="HZL99" s="1"/>
      <c r="HZM99" s="1"/>
      <c r="HZN99" s="1"/>
      <c r="HZO99" s="1"/>
      <c r="HZP99" s="1"/>
      <c r="HZQ99" s="1"/>
      <c r="HZR99" s="1"/>
      <c r="HZS99" s="1"/>
      <c r="HZT99" s="1"/>
      <c r="HZU99" s="1"/>
      <c r="HZV99" s="1"/>
      <c r="HZW99" s="1"/>
      <c r="HZX99" s="1"/>
      <c r="HZY99" s="1"/>
      <c r="HZZ99" s="1"/>
      <c r="IAA99" s="1"/>
      <c r="IAB99" s="1"/>
      <c r="IAC99" s="1"/>
      <c r="IAD99" s="1"/>
      <c r="IAE99" s="1"/>
      <c r="IAF99" s="1"/>
      <c r="IAG99" s="1"/>
      <c r="IAH99" s="1"/>
      <c r="IAI99" s="1"/>
      <c r="IAJ99" s="1"/>
      <c r="IAK99" s="1"/>
      <c r="IAL99" s="1"/>
      <c r="IAM99" s="1"/>
      <c r="IAN99" s="1"/>
      <c r="IAO99" s="1"/>
      <c r="IAP99" s="1"/>
      <c r="IAQ99" s="1"/>
      <c r="IAR99" s="1"/>
      <c r="IAS99" s="1"/>
      <c r="IAT99" s="1"/>
      <c r="IAU99" s="1"/>
      <c r="IAV99" s="1"/>
      <c r="IAW99" s="1"/>
      <c r="IAX99" s="1"/>
      <c r="IAY99" s="1"/>
      <c r="IAZ99" s="1"/>
      <c r="IBA99" s="1"/>
      <c r="IBB99" s="1"/>
      <c r="IBC99" s="1"/>
      <c r="IBD99" s="1"/>
      <c r="IBE99" s="1"/>
      <c r="IBF99" s="1"/>
      <c r="IBG99" s="1"/>
      <c r="IBH99" s="1"/>
      <c r="IBI99" s="1"/>
      <c r="IBJ99" s="1"/>
      <c r="IBK99" s="1"/>
      <c r="IBL99" s="1"/>
      <c r="IBM99" s="1"/>
      <c r="IBN99" s="1"/>
      <c r="IBO99" s="1"/>
      <c r="IBP99" s="1"/>
      <c r="IBQ99" s="1"/>
      <c r="IBR99" s="1"/>
      <c r="IBS99" s="1"/>
      <c r="IBT99" s="1"/>
      <c r="IBU99" s="1"/>
      <c r="IBV99" s="1"/>
      <c r="IBW99" s="1"/>
      <c r="IBX99" s="1"/>
      <c r="IBY99" s="1"/>
      <c r="IBZ99" s="1"/>
      <c r="ICA99" s="1"/>
      <c r="ICB99" s="1"/>
      <c r="ICC99" s="1"/>
      <c r="ICD99" s="1"/>
      <c r="ICE99" s="1"/>
      <c r="ICF99" s="1"/>
      <c r="ICG99" s="1"/>
      <c r="ICH99" s="1"/>
      <c r="ICI99" s="1"/>
      <c r="ICJ99" s="1"/>
      <c r="ICK99" s="1"/>
      <c r="ICL99" s="1"/>
      <c r="ICM99" s="1"/>
      <c r="ICN99" s="1"/>
      <c r="ICO99" s="1"/>
      <c r="ICP99" s="1"/>
      <c r="ICQ99" s="1"/>
      <c r="ICR99" s="1"/>
      <c r="ICS99" s="1"/>
      <c r="ICT99" s="1"/>
      <c r="ICU99" s="1"/>
      <c r="ICV99" s="1"/>
      <c r="ICW99" s="1"/>
      <c r="ICX99" s="1"/>
      <c r="ICY99" s="1"/>
      <c r="ICZ99" s="1"/>
      <c r="IDA99" s="1"/>
      <c r="IDB99" s="1"/>
      <c r="IDC99" s="1"/>
      <c r="IDD99" s="1"/>
      <c r="IDE99" s="1"/>
      <c r="IDF99" s="1"/>
      <c r="IDG99" s="1"/>
      <c r="IDH99" s="1"/>
      <c r="IDI99" s="1"/>
      <c r="IDJ99" s="1"/>
      <c r="IDK99" s="1"/>
      <c r="IDL99" s="1"/>
      <c r="IDM99" s="1"/>
      <c r="IDN99" s="1"/>
      <c r="IDO99" s="1"/>
      <c r="IDP99" s="1"/>
      <c r="IDQ99" s="1"/>
      <c r="IDR99" s="1"/>
      <c r="IDS99" s="1"/>
      <c r="IDT99" s="1"/>
      <c r="IDU99" s="1"/>
      <c r="IDV99" s="1"/>
      <c r="IDW99" s="1"/>
      <c r="IDX99" s="1"/>
      <c r="IDY99" s="1"/>
      <c r="IDZ99" s="1"/>
      <c r="IEA99" s="1"/>
      <c r="IEB99" s="1"/>
      <c r="IEC99" s="1"/>
      <c r="IED99" s="1"/>
      <c r="IEE99" s="1"/>
      <c r="IEF99" s="1"/>
      <c r="IEG99" s="1"/>
      <c r="IEH99" s="1"/>
      <c r="IEI99" s="1"/>
      <c r="IEJ99" s="1"/>
      <c r="IEK99" s="1"/>
      <c r="IEL99" s="1"/>
      <c r="IEM99" s="1"/>
      <c r="IEN99" s="1"/>
      <c r="IEO99" s="1"/>
      <c r="IEP99" s="1"/>
      <c r="IEQ99" s="1"/>
      <c r="IER99" s="1"/>
      <c r="IES99" s="1"/>
      <c r="IET99" s="1"/>
      <c r="IEU99" s="1"/>
      <c r="IEV99" s="1"/>
      <c r="IEW99" s="1"/>
      <c r="IEX99" s="1"/>
      <c r="IEY99" s="1"/>
      <c r="IEZ99" s="1"/>
      <c r="IFA99" s="1"/>
      <c r="IFB99" s="1"/>
      <c r="IFC99" s="1"/>
      <c r="IFD99" s="1"/>
      <c r="IFE99" s="1"/>
      <c r="IFF99" s="1"/>
      <c r="IFG99" s="1"/>
      <c r="IFH99" s="1"/>
      <c r="IFI99" s="1"/>
      <c r="IFJ99" s="1"/>
      <c r="IFK99" s="1"/>
      <c r="IFL99" s="1"/>
      <c r="IFM99" s="1"/>
      <c r="IFN99" s="1"/>
      <c r="IFO99" s="1"/>
      <c r="IFP99" s="1"/>
      <c r="IFQ99" s="1"/>
      <c r="IFR99" s="1"/>
      <c r="IFS99" s="1"/>
      <c r="IFT99" s="1"/>
      <c r="IFU99" s="1"/>
      <c r="IFV99" s="1"/>
      <c r="IFW99" s="1"/>
      <c r="IFX99" s="1"/>
      <c r="IFY99" s="1"/>
      <c r="IFZ99" s="1"/>
      <c r="IGA99" s="1"/>
      <c r="IGB99" s="1"/>
      <c r="IGC99" s="1"/>
      <c r="IGD99" s="1"/>
      <c r="IGE99" s="1"/>
      <c r="IGF99" s="1"/>
      <c r="IGG99" s="1"/>
      <c r="IGH99" s="1"/>
      <c r="IGI99" s="1"/>
      <c r="IGJ99" s="1"/>
      <c r="IGK99" s="1"/>
      <c r="IGL99" s="1"/>
      <c r="IGM99" s="1"/>
      <c r="IGN99" s="1"/>
      <c r="IGO99" s="1"/>
      <c r="IGP99" s="1"/>
      <c r="IGQ99" s="1"/>
      <c r="IGR99" s="1"/>
      <c r="IGS99" s="1"/>
      <c r="IGT99" s="1"/>
      <c r="IGU99" s="1"/>
      <c r="IGV99" s="1"/>
      <c r="IGW99" s="1"/>
      <c r="IGX99" s="1"/>
      <c r="IGY99" s="1"/>
      <c r="IGZ99" s="1"/>
      <c r="IHA99" s="1"/>
      <c r="IHB99" s="1"/>
      <c r="IHC99" s="1"/>
      <c r="IHD99" s="1"/>
      <c r="IHE99" s="1"/>
      <c r="IHF99" s="1"/>
      <c r="IHG99" s="1"/>
      <c r="IHH99" s="1"/>
      <c r="IHI99" s="1"/>
      <c r="IHJ99" s="1"/>
      <c r="IHK99" s="1"/>
      <c r="IHL99" s="1"/>
      <c r="IHM99" s="1"/>
      <c r="IHN99" s="1"/>
      <c r="IHO99" s="1"/>
      <c r="IHP99" s="1"/>
      <c r="IHQ99" s="1"/>
      <c r="IHR99" s="1"/>
      <c r="IHS99" s="1"/>
      <c r="IHT99" s="1"/>
      <c r="IHU99" s="1"/>
      <c r="IHV99" s="1"/>
      <c r="IHW99" s="1"/>
      <c r="IHX99" s="1"/>
      <c r="IHY99" s="1"/>
      <c r="IHZ99" s="1"/>
      <c r="IIA99" s="1"/>
      <c r="IIB99" s="1"/>
      <c r="IIC99" s="1"/>
      <c r="IID99" s="1"/>
      <c r="IIE99" s="1"/>
      <c r="IIF99" s="1"/>
      <c r="IIG99" s="1"/>
      <c r="IIH99" s="1"/>
      <c r="III99" s="1"/>
      <c r="IIJ99" s="1"/>
      <c r="IIK99" s="1"/>
      <c r="IIL99" s="1"/>
      <c r="IIM99" s="1"/>
      <c r="IIN99" s="1"/>
      <c r="IIO99" s="1"/>
      <c r="IIP99" s="1"/>
      <c r="IIQ99" s="1"/>
      <c r="IIR99" s="1"/>
      <c r="IIS99" s="1"/>
      <c r="IIT99" s="1"/>
      <c r="IIU99" s="1"/>
      <c r="IIV99" s="1"/>
      <c r="IIW99" s="1"/>
      <c r="IIX99" s="1"/>
      <c r="IIY99" s="1"/>
      <c r="IIZ99" s="1"/>
      <c r="IJA99" s="1"/>
      <c r="IJB99" s="1"/>
      <c r="IJC99" s="1"/>
      <c r="IJD99" s="1"/>
      <c r="IJE99" s="1"/>
      <c r="IJF99" s="1"/>
      <c r="IJG99" s="1"/>
      <c r="IJH99" s="1"/>
      <c r="IJI99" s="1"/>
      <c r="IJJ99" s="1"/>
      <c r="IJK99" s="1"/>
      <c r="IJL99" s="1"/>
      <c r="IJM99" s="1"/>
      <c r="IJN99" s="1"/>
      <c r="IJO99" s="1"/>
      <c r="IJP99" s="1"/>
      <c r="IJQ99" s="1"/>
      <c r="IJR99" s="1"/>
      <c r="IJS99" s="1"/>
      <c r="IJT99" s="1"/>
      <c r="IJU99" s="1"/>
      <c r="IJV99" s="1"/>
      <c r="IJW99" s="1"/>
      <c r="IJX99" s="1"/>
      <c r="IJY99" s="1"/>
      <c r="IJZ99" s="1"/>
      <c r="IKA99" s="1"/>
      <c r="IKB99" s="1"/>
      <c r="IKC99" s="1"/>
      <c r="IKD99" s="1"/>
      <c r="IKE99" s="1"/>
      <c r="IKF99" s="1"/>
      <c r="IKG99" s="1"/>
      <c r="IKH99" s="1"/>
      <c r="IKI99" s="1"/>
      <c r="IKJ99" s="1"/>
      <c r="IKK99" s="1"/>
      <c r="IKL99" s="1"/>
      <c r="IKM99" s="1"/>
      <c r="IKN99" s="1"/>
      <c r="IKO99" s="1"/>
      <c r="IKP99" s="1"/>
      <c r="IKQ99" s="1"/>
      <c r="IKR99" s="1"/>
      <c r="IKS99" s="1"/>
      <c r="IKT99" s="1"/>
      <c r="IKU99" s="1"/>
      <c r="IKV99" s="1"/>
      <c r="IKW99" s="1"/>
      <c r="IKX99" s="1"/>
      <c r="IKY99" s="1"/>
      <c r="IKZ99" s="1"/>
      <c r="ILA99" s="1"/>
      <c r="ILB99" s="1"/>
      <c r="ILC99" s="1"/>
      <c r="ILD99" s="1"/>
      <c r="ILE99" s="1"/>
      <c r="ILF99" s="1"/>
      <c r="ILG99" s="1"/>
      <c r="ILH99" s="1"/>
      <c r="ILI99" s="1"/>
      <c r="ILJ99" s="1"/>
      <c r="ILK99" s="1"/>
      <c r="ILL99" s="1"/>
      <c r="ILM99" s="1"/>
      <c r="ILN99" s="1"/>
      <c r="ILO99" s="1"/>
      <c r="ILP99" s="1"/>
      <c r="ILQ99" s="1"/>
      <c r="ILR99" s="1"/>
      <c r="ILS99" s="1"/>
      <c r="ILT99" s="1"/>
      <c r="ILU99" s="1"/>
      <c r="ILV99" s="1"/>
      <c r="ILW99" s="1"/>
      <c r="ILX99" s="1"/>
      <c r="ILY99" s="1"/>
      <c r="ILZ99" s="1"/>
      <c r="IMA99" s="1"/>
      <c r="IMB99" s="1"/>
      <c r="IMC99" s="1"/>
      <c r="IMD99" s="1"/>
      <c r="IME99" s="1"/>
      <c r="IMF99" s="1"/>
      <c r="IMG99" s="1"/>
      <c r="IMH99" s="1"/>
      <c r="IMI99" s="1"/>
      <c r="IMJ99" s="1"/>
      <c r="IMK99" s="1"/>
      <c r="IML99" s="1"/>
      <c r="IMM99" s="1"/>
      <c r="IMN99" s="1"/>
      <c r="IMO99" s="1"/>
      <c r="IMP99" s="1"/>
      <c r="IMQ99" s="1"/>
      <c r="IMR99" s="1"/>
      <c r="IMS99" s="1"/>
      <c r="IMT99" s="1"/>
      <c r="IMU99" s="1"/>
      <c r="IMV99" s="1"/>
      <c r="IMW99" s="1"/>
      <c r="IMX99" s="1"/>
      <c r="IMY99" s="1"/>
      <c r="IMZ99" s="1"/>
      <c r="INA99" s="1"/>
      <c r="INB99" s="1"/>
      <c r="INC99" s="1"/>
      <c r="IND99" s="1"/>
      <c r="INE99" s="1"/>
      <c r="INF99" s="1"/>
      <c r="ING99" s="1"/>
      <c r="INH99" s="1"/>
      <c r="INI99" s="1"/>
      <c r="INJ99" s="1"/>
      <c r="INK99" s="1"/>
      <c r="INL99" s="1"/>
      <c r="INM99" s="1"/>
      <c r="INN99" s="1"/>
      <c r="INO99" s="1"/>
      <c r="INP99" s="1"/>
      <c r="INQ99" s="1"/>
      <c r="INR99" s="1"/>
      <c r="INS99" s="1"/>
      <c r="INT99" s="1"/>
      <c r="INU99" s="1"/>
      <c r="INV99" s="1"/>
      <c r="INW99" s="1"/>
      <c r="INX99" s="1"/>
      <c r="INY99" s="1"/>
      <c r="INZ99" s="1"/>
      <c r="IOA99" s="1"/>
      <c r="IOB99" s="1"/>
      <c r="IOC99" s="1"/>
      <c r="IOD99" s="1"/>
      <c r="IOE99" s="1"/>
      <c r="IOF99" s="1"/>
      <c r="IOG99" s="1"/>
      <c r="IOH99" s="1"/>
      <c r="IOI99" s="1"/>
      <c r="IOJ99" s="1"/>
      <c r="IOK99" s="1"/>
      <c r="IOL99" s="1"/>
      <c r="IOM99" s="1"/>
      <c r="ION99" s="1"/>
      <c r="IOO99" s="1"/>
      <c r="IOP99" s="1"/>
      <c r="IOQ99" s="1"/>
      <c r="IOR99" s="1"/>
      <c r="IOS99" s="1"/>
      <c r="IOT99" s="1"/>
      <c r="IOU99" s="1"/>
      <c r="IOV99" s="1"/>
      <c r="IOW99" s="1"/>
      <c r="IOX99" s="1"/>
      <c r="IOY99" s="1"/>
      <c r="IOZ99" s="1"/>
      <c r="IPA99" s="1"/>
      <c r="IPB99" s="1"/>
      <c r="IPC99" s="1"/>
      <c r="IPD99" s="1"/>
      <c r="IPE99" s="1"/>
      <c r="IPF99" s="1"/>
      <c r="IPG99" s="1"/>
      <c r="IPH99" s="1"/>
      <c r="IPI99" s="1"/>
      <c r="IPJ99" s="1"/>
      <c r="IPK99" s="1"/>
      <c r="IPL99" s="1"/>
      <c r="IPM99" s="1"/>
      <c r="IPN99" s="1"/>
      <c r="IPO99" s="1"/>
      <c r="IPP99" s="1"/>
      <c r="IPQ99" s="1"/>
      <c r="IPR99" s="1"/>
      <c r="IPS99" s="1"/>
      <c r="IPT99" s="1"/>
      <c r="IPU99" s="1"/>
      <c r="IPV99" s="1"/>
      <c r="IPW99" s="1"/>
      <c r="IPX99" s="1"/>
      <c r="IPY99" s="1"/>
      <c r="IPZ99" s="1"/>
      <c r="IQA99" s="1"/>
      <c r="IQB99" s="1"/>
      <c r="IQC99" s="1"/>
      <c r="IQD99" s="1"/>
      <c r="IQE99" s="1"/>
      <c r="IQF99" s="1"/>
      <c r="IQG99" s="1"/>
      <c r="IQH99" s="1"/>
      <c r="IQI99" s="1"/>
      <c r="IQJ99" s="1"/>
      <c r="IQK99" s="1"/>
      <c r="IQL99" s="1"/>
      <c r="IQM99" s="1"/>
      <c r="IQN99" s="1"/>
      <c r="IQO99" s="1"/>
      <c r="IQP99" s="1"/>
      <c r="IQQ99" s="1"/>
      <c r="IQR99" s="1"/>
      <c r="IQS99" s="1"/>
      <c r="IQT99" s="1"/>
      <c r="IQU99" s="1"/>
      <c r="IQV99" s="1"/>
      <c r="IQW99" s="1"/>
      <c r="IQX99" s="1"/>
      <c r="IQY99" s="1"/>
      <c r="IQZ99" s="1"/>
      <c r="IRA99" s="1"/>
      <c r="IRB99" s="1"/>
      <c r="IRC99" s="1"/>
      <c r="IRD99" s="1"/>
      <c r="IRE99" s="1"/>
      <c r="IRF99" s="1"/>
      <c r="IRG99" s="1"/>
      <c r="IRH99" s="1"/>
      <c r="IRI99" s="1"/>
      <c r="IRJ99" s="1"/>
      <c r="IRK99" s="1"/>
      <c r="IRL99" s="1"/>
      <c r="IRM99" s="1"/>
      <c r="IRN99" s="1"/>
      <c r="IRO99" s="1"/>
      <c r="IRP99" s="1"/>
      <c r="IRQ99" s="1"/>
      <c r="IRR99" s="1"/>
      <c r="IRS99" s="1"/>
      <c r="IRT99" s="1"/>
      <c r="IRU99" s="1"/>
      <c r="IRV99" s="1"/>
      <c r="IRW99" s="1"/>
      <c r="IRX99" s="1"/>
      <c r="IRY99" s="1"/>
      <c r="IRZ99" s="1"/>
      <c r="ISA99" s="1"/>
      <c r="ISB99" s="1"/>
      <c r="ISC99" s="1"/>
      <c r="ISD99" s="1"/>
      <c r="ISE99" s="1"/>
      <c r="ISF99" s="1"/>
      <c r="ISG99" s="1"/>
      <c r="ISH99" s="1"/>
      <c r="ISI99" s="1"/>
      <c r="ISJ99" s="1"/>
      <c r="ISK99" s="1"/>
      <c r="ISL99" s="1"/>
      <c r="ISM99" s="1"/>
      <c r="ISN99" s="1"/>
      <c r="ISO99" s="1"/>
      <c r="ISP99" s="1"/>
      <c r="ISQ99" s="1"/>
      <c r="ISR99" s="1"/>
      <c r="ISS99" s="1"/>
      <c r="IST99" s="1"/>
      <c r="ISU99" s="1"/>
      <c r="ISV99" s="1"/>
      <c r="ISW99" s="1"/>
      <c r="ISX99" s="1"/>
      <c r="ISY99" s="1"/>
      <c r="ISZ99" s="1"/>
      <c r="ITA99" s="1"/>
      <c r="ITB99" s="1"/>
      <c r="ITC99" s="1"/>
      <c r="ITD99" s="1"/>
      <c r="ITE99" s="1"/>
      <c r="ITF99" s="1"/>
      <c r="ITG99" s="1"/>
      <c r="ITH99" s="1"/>
      <c r="ITI99" s="1"/>
      <c r="ITJ99" s="1"/>
      <c r="ITK99" s="1"/>
      <c r="ITL99" s="1"/>
      <c r="ITM99" s="1"/>
      <c r="ITN99" s="1"/>
      <c r="ITO99" s="1"/>
      <c r="ITP99" s="1"/>
      <c r="ITQ99" s="1"/>
      <c r="ITR99" s="1"/>
      <c r="ITS99" s="1"/>
      <c r="ITT99" s="1"/>
      <c r="ITU99" s="1"/>
      <c r="ITV99" s="1"/>
      <c r="ITW99" s="1"/>
      <c r="ITX99" s="1"/>
      <c r="ITY99" s="1"/>
      <c r="ITZ99" s="1"/>
      <c r="IUA99" s="1"/>
      <c r="IUB99" s="1"/>
      <c r="IUC99" s="1"/>
      <c r="IUD99" s="1"/>
      <c r="IUE99" s="1"/>
      <c r="IUF99" s="1"/>
      <c r="IUG99" s="1"/>
      <c r="IUH99" s="1"/>
      <c r="IUI99" s="1"/>
      <c r="IUJ99" s="1"/>
      <c r="IUK99" s="1"/>
      <c r="IUL99" s="1"/>
      <c r="IUM99" s="1"/>
      <c r="IUN99" s="1"/>
      <c r="IUO99" s="1"/>
      <c r="IUP99" s="1"/>
      <c r="IUQ99" s="1"/>
      <c r="IUR99" s="1"/>
      <c r="IUS99" s="1"/>
      <c r="IUT99" s="1"/>
      <c r="IUU99" s="1"/>
      <c r="IUV99" s="1"/>
      <c r="IUW99" s="1"/>
      <c r="IUX99" s="1"/>
      <c r="IUY99" s="1"/>
      <c r="IUZ99" s="1"/>
      <c r="IVA99" s="1"/>
      <c r="IVB99" s="1"/>
      <c r="IVC99" s="1"/>
      <c r="IVD99" s="1"/>
      <c r="IVE99" s="1"/>
      <c r="IVF99" s="1"/>
      <c r="IVG99" s="1"/>
      <c r="IVH99" s="1"/>
      <c r="IVI99" s="1"/>
      <c r="IVJ99" s="1"/>
      <c r="IVK99" s="1"/>
      <c r="IVL99" s="1"/>
      <c r="IVM99" s="1"/>
      <c r="IVN99" s="1"/>
      <c r="IVO99" s="1"/>
      <c r="IVP99" s="1"/>
      <c r="IVQ99" s="1"/>
      <c r="IVR99" s="1"/>
      <c r="IVS99" s="1"/>
      <c r="IVT99" s="1"/>
      <c r="IVU99" s="1"/>
      <c r="IVV99" s="1"/>
      <c r="IVW99" s="1"/>
      <c r="IVX99" s="1"/>
      <c r="IVY99" s="1"/>
      <c r="IVZ99" s="1"/>
      <c r="IWA99" s="1"/>
      <c r="IWB99" s="1"/>
      <c r="IWC99" s="1"/>
      <c r="IWD99" s="1"/>
      <c r="IWE99" s="1"/>
      <c r="IWF99" s="1"/>
      <c r="IWG99" s="1"/>
      <c r="IWH99" s="1"/>
      <c r="IWI99" s="1"/>
      <c r="IWJ99" s="1"/>
      <c r="IWK99" s="1"/>
      <c r="IWL99" s="1"/>
      <c r="IWM99" s="1"/>
      <c r="IWN99" s="1"/>
      <c r="IWO99" s="1"/>
      <c r="IWP99" s="1"/>
      <c r="IWQ99" s="1"/>
      <c r="IWR99" s="1"/>
      <c r="IWS99" s="1"/>
      <c r="IWT99" s="1"/>
      <c r="IWU99" s="1"/>
      <c r="IWV99" s="1"/>
      <c r="IWW99" s="1"/>
      <c r="IWX99" s="1"/>
      <c r="IWY99" s="1"/>
      <c r="IWZ99" s="1"/>
      <c r="IXA99" s="1"/>
      <c r="IXB99" s="1"/>
      <c r="IXC99" s="1"/>
      <c r="IXD99" s="1"/>
      <c r="IXE99" s="1"/>
      <c r="IXF99" s="1"/>
      <c r="IXG99" s="1"/>
      <c r="IXH99" s="1"/>
      <c r="IXI99" s="1"/>
      <c r="IXJ99" s="1"/>
      <c r="IXK99" s="1"/>
      <c r="IXL99" s="1"/>
      <c r="IXM99" s="1"/>
      <c r="IXN99" s="1"/>
      <c r="IXO99" s="1"/>
      <c r="IXP99" s="1"/>
      <c r="IXQ99" s="1"/>
      <c r="IXR99" s="1"/>
      <c r="IXS99" s="1"/>
      <c r="IXT99" s="1"/>
      <c r="IXU99" s="1"/>
      <c r="IXV99" s="1"/>
      <c r="IXW99" s="1"/>
      <c r="IXX99" s="1"/>
      <c r="IXY99" s="1"/>
      <c r="IXZ99" s="1"/>
      <c r="IYA99" s="1"/>
      <c r="IYB99" s="1"/>
      <c r="IYC99" s="1"/>
      <c r="IYD99" s="1"/>
      <c r="IYE99" s="1"/>
      <c r="IYF99" s="1"/>
      <c r="IYG99" s="1"/>
      <c r="IYH99" s="1"/>
      <c r="IYI99" s="1"/>
      <c r="IYJ99" s="1"/>
      <c r="IYK99" s="1"/>
      <c r="IYL99" s="1"/>
      <c r="IYM99" s="1"/>
      <c r="IYN99" s="1"/>
      <c r="IYO99" s="1"/>
      <c r="IYP99" s="1"/>
      <c r="IYQ99" s="1"/>
      <c r="IYR99" s="1"/>
      <c r="IYS99" s="1"/>
      <c r="IYT99" s="1"/>
      <c r="IYU99" s="1"/>
      <c r="IYV99" s="1"/>
      <c r="IYW99" s="1"/>
      <c r="IYX99" s="1"/>
      <c r="IYY99" s="1"/>
      <c r="IYZ99" s="1"/>
      <c r="IZA99" s="1"/>
      <c r="IZB99" s="1"/>
      <c r="IZC99" s="1"/>
      <c r="IZD99" s="1"/>
      <c r="IZE99" s="1"/>
      <c r="IZF99" s="1"/>
      <c r="IZG99" s="1"/>
      <c r="IZH99" s="1"/>
      <c r="IZI99" s="1"/>
      <c r="IZJ99" s="1"/>
      <c r="IZK99" s="1"/>
      <c r="IZL99" s="1"/>
      <c r="IZM99" s="1"/>
      <c r="IZN99" s="1"/>
      <c r="IZO99" s="1"/>
      <c r="IZP99" s="1"/>
      <c r="IZQ99" s="1"/>
      <c r="IZR99" s="1"/>
      <c r="IZS99" s="1"/>
      <c r="IZT99" s="1"/>
      <c r="IZU99" s="1"/>
      <c r="IZV99" s="1"/>
      <c r="IZW99" s="1"/>
      <c r="IZX99" s="1"/>
      <c r="IZY99" s="1"/>
      <c r="IZZ99" s="1"/>
      <c r="JAA99" s="1"/>
      <c r="JAB99" s="1"/>
      <c r="JAC99" s="1"/>
      <c r="JAD99" s="1"/>
      <c r="JAE99" s="1"/>
      <c r="JAF99" s="1"/>
      <c r="JAG99" s="1"/>
      <c r="JAH99" s="1"/>
      <c r="JAI99" s="1"/>
      <c r="JAJ99" s="1"/>
      <c r="JAK99" s="1"/>
      <c r="JAL99" s="1"/>
      <c r="JAM99" s="1"/>
      <c r="JAN99" s="1"/>
      <c r="JAO99" s="1"/>
      <c r="JAP99" s="1"/>
      <c r="JAQ99" s="1"/>
      <c r="JAR99" s="1"/>
      <c r="JAS99" s="1"/>
      <c r="JAT99" s="1"/>
      <c r="JAU99" s="1"/>
      <c r="JAV99" s="1"/>
      <c r="JAW99" s="1"/>
      <c r="JAX99" s="1"/>
      <c r="JAY99" s="1"/>
      <c r="JAZ99" s="1"/>
      <c r="JBA99" s="1"/>
      <c r="JBB99" s="1"/>
      <c r="JBC99" s="1"/>
      <c r="JBD99" s="1"/>
      <c r="JBE99" s="1"/>
      <c r="JBF99" s="1"/>
      <c r="JBG99" s="1"/>
      <c r="JBH99" s="1"/>
      <c r="JBI99" s="1"/>
      <c r="JBJ99" s="1"/>
      <c r="JBK99" s="1"/>
      <c r="JBL99" s="1"/>
      <c r="JBM99" s="1"/>
      <c r="JBN99" s="1"/>
      <c r="JBO99" s="1"/>
      <c r="JBP99" s="1"/>
      <c r="JBQ99" s="1"/>
      <c r="JBR99" s="1"/>
      <c r="JBS99" s="1"/>
      <c r="JBT99" s="1"/>
      <c r="JBU99" s="1"/>
      <c r="JBV99" s="1"/>
      <c r="JBW99" s="1"/>
      <c r="JBX99" s="1"/>
      <c r="JBY99" s="1"/>
      <c r="JBZ99" s="1"/>
      <c r="JCA99" s="1"/>
      <c r="JCB99" s="1"/>
      <c r="JCC99" s="1"/>
      <c r="JCD99" s="1"/>
      <c r="JCE99" s="1"/>
      <c r="JCF99" s="1"/>
      <c r="JCG99" s="1"/>
      <c r="JCH99" s="1"/>
      <c r="JCI99" s="1"/>
      <c r="JCJ99" s="1"/>
      <c r="JCK99" s="1"/>
      <c r="JCL99" s="1"/>
      <c r="JCM99" s="1"/>
      <c r="JCN99" s="1"/>
      <c r="JCO99" s="1"/>
      <c r="JCP99" s="1"/>
      <c r="JCQ99" s="1"/>
      <c r="JCR99" s="1"/>
      <c r="JCS99" s="1"/>
      <c r="JCT99" s="1"/>
      <c r="JCU99" s="1"/>
      <c r="JCV99" s="1"/>
      <c r="JCW99" s="1"/>
      <c r="JCX99" s="1"/>
      <c r="JCY99" s="1"/>
      <c r="JCZ99" s="1"/>
      <c r="JDA99" s="1"/>
      <c r="JDB99" s="1"/>
      <c r="JDC99" s="1"/>
      <c r="JDD99" s="1"/>
      <c r="JDE99" s="1"/>
      <c r="JDF99" s="1"/>
      <c r="JDG99" s="1"/>
      <c r="JDH99" s="1"/>
      <c r="JDI99" s="1"/>
      <c r="JDJ99" s="1"/>
      <c r="JDK99" s="1"/>
      <c r="JDL99" s="1"/>
      <c r="JDM99" s="1"/>
      <c r="JDN99" s="1"/>
      <c r="JDO99" s="1"/>
      <c r="JDP99" s="1"/>
      <c r="JDQ99" s="1"/>
      <c r="JDR99" s="1"/>
      <c r="JDS99" s="1"/>
      <c r="JDT99" s="1"/>
      <c r="JDU99" s="1"/>
      <c r="JDV99" s="1"/>
      <c r="JDW99" s="1"/>
      <c r="JDX99" s="1"/>
      <c r="JDY99" s="1"/>
      <c r="JDZ99" s="1"/>
      <c r="JEA99" s="1"/>
      <c r="JEB99" s="1"/>
      <c r="JEC99" s="1"/>
      <c r="JED99" s="1"/>
      <c r="JEE99" s="1"/>
      <c r="JEF99" s="1"/>
      <c r="JEG99" s="1"/>
      <c r="JEH99" s="1"/>
      <c r="JEI99" s="1"/>
      <c r="JEJ99" s="1"/>
      <c r="JEK99" s="1"/>
      <c r="JEL99" s="1"/>
      <c r="JEM99" s="1"/>
      <c r="JEN99" s="1"/>
      <c r="JEO99" s="1"/>
      <c r="JEP99" s="1"/>
      <c r="JEQ99" s="1"/>
      <c r="JER99" s="1"/>
      <c r="JES99" s="1"/>
      <c r="JET99" s="1"/>
      <c r="JEU99" s="1"/>
      <c r="JEV99" s="1"/>
      <c r="JEW99" s="1"/>
      <c r="JEX99" s="1"/>
      <c r="JEY99" s="1"/>
      <c r="JEZ99" s="1"/>
      <c r="JFA99" s="1"/>
      <c r="JFB99" s="1"/>
      <c r="JFC99" s="1"/>
      <c r="JFD99" s="1"/>
      <c r="JFE99" s="1"/>
      <c r="JFF99" s="1"/>
      <c r="JFG99" s="1"/>
      <c r="JFH99" s="1"/>
      <c r="JFI99" s="1"/>
      <c r="JFJ99" s="1"/>
      <c r="JFK99" s="1"/>
      <c r="JFL99" s="1"/>
      <c r="JFM99" s="1"/>
      <c r="JFN99" s="1"/>
      <c r="JFO99" s="1"/>
      <c r="JFP99" s="1"/>
      <c r="JFQ99" s="1"/>
      <c r="JFR99" s="1"/>
      <c r="JFS99" s="1"/>
      <c r="JFT99" s="1"/>
      <c r="JFU99" s="1"/>
      <c r="JFV99" s="1"/>
      <c r="JFW99" s="1"/>
      <c r="JFX99" s="1"/>
      <c r="JFY99" s="1"/>
      <c r="JFZ99" s="1"/>
      <c r="JGA99" s="1"/>
      <c r="JGB99" s="1"/>
      <c r="JGC99" s="1"/>
      <c r="JGD99" s="1"/>
      <c r="JGE99" s="1"/>
      <c r="JGF99" s="1"/>
      <c r="JGG99" s="1"/>
      <c r="JGH99" s="1"/>
      <c r="JGI99" s="1"/>
      <c r="JGJ99" s="1"/>
      <c r="JGK99" s="1"/>
      <c r="JGL99" s="1"/>
      <c r="JGM99" s="1"/>
      <c r="JGN99" s="1"/>
      <c r="JGO99" s="1"/>
      <c r="JGP99" s="1"/>
      <c r="JGQ99" s="1"/>
      <c r="JGR99" s="1"/>
      <c r="JGS99" s="1"/>
      <c r="JGT99" s="1"/>
      <c r="JGU99" s="1"/>
      <c r="JGV99" s="1"/>
      <c r="JGW99" s="1"/>
      <c r="JGX99" s="1"/>
      <c r="JGY99" s="1"/>
      <c r="JGZ99" s="1"/>
      <c r="JHA99" s="1"/>
      <c r="JHB99" s="1"/>
      <c r="JHC99" s="1"/>
      <c r="JHD99" s="1"/>
      <c r="JHE99" s="1"/>
      <c r="JHF99" s="1"/>
      <c r="JHG99" s="1"/>
      <c r="JHH99" s="1"/>
      <c r="JHI99" s="1"/>
      <c r="JHJ99" s="1"/>
      <c r="JHK99" s="1"/>
      <c r="JHL99" s="1"/>
      <c r="JHM99" s="1"/>
      <c r="JHN99" s="1"/>
      <c r="JHO99" s="1"/>
      <c r="JHP99" s="1"/>
      <c r="JHQ99" s="1"/>
      <c r="JHR99" s="1"/>
      <c r="JHS99" s="1"/>
      <c r="JHT99" s="1"/>
      <c r="JHU99" s="1"/>
      <c r="JHV99" s="1"/>
      <c r="JHW99" s="1"/>
      <c r="JHX99" s="1"/>
      <c r="JHY99" s="1"/>
      <c r="JHZ99" s="1"/>
      <c r="JIA99" s="1"/>
      <c r="JIB99" s="1"/>
      <c r="JIC99" s="1"/>
      <c r="JID99" s="1"/>
      <c r="JIE99" s="1"/>
      <c r="JIF99" s="1"/>
      <c r="JIG99" s="1"/>
      <c r="JIH99" s="1"/>
      <c r="JII99" s="1"/>
      <c r="JIJ99" s="1"/>
      <c r="JIK99" s="1"/>
      <c r="JIL99" s="1"/>
      <c r="JIM99" s="1"/>
      <c r="JIN99" s="1"/>
      <c r="JIO99" s="1"/>
      <c r="JIP99" s="1"/>
      <c r="JIQ99" s="1"/>
      <c r="JIR99" s="1"/>
      <c r="JIS99" s="1"/>
      <c r="JIT99" s="1"/>
      <c r="JIU99" s="1"/>
      <c r="JIV99" s="1"/>
      <c r="JIW99" s="1"/>
      <c r="JIX99" s="1"/>
      <c r="JIY99" s="1"/>
      <c r="JIZ99" s="1"/>
      <c r="JJA99" s="1"/>
      <c r="JJB99" s="1"/>
      <c r="JJC99" s="1"/>
      <c r="JJD99" s="1"/>
      <c r="JJE99" s="1"/>
      <c r="JJF99" s="1"/>
      <c r="JJG99" s="1"/>
      <c r="JJH99" s="1"/>
      <c r="JJI99" s="1"/>
      <c r="JJJ99" s="1"/>
      <c r="JJK99" s="1"/>
      <c r="JJL99" s="1"/>
      <c r="JJM99" s="1"/>
      <c r="JJN99" s="1"/>
      <c r="JJO99" s="1"/>
      <c r="JJP99" s="1"/>
      <c r="JJQ99" s="1"/>
      <c r="JJR99" s="1"/>
      <c r="JJS99" s="1"/>
      <c r="JJT99" s="1"/>
      <c r="JJU99" s="1"/>
      <c r="JJV99" s="1"/>
      <c r="JJW99" s="1"/>
      <c r="JJX99" s="1"/>
      <c r="JJY99" s="1"/>
      <c r="JJZ99" s="1"/>
      <c r="JKA99" s="1"/>
      <c r="JKB99" s="1"/>
      <c r="JKC99" s="1"/>
      <c r="JKD99" s="1"/>
      <c r="JKE99" s="1"/>
      <c r="JKF99" s="1"/>
      <c r="JKG99" s="1"/>
      <c r="JKH99" s="1"/>
      <c r="JKI99" s="1"/>
      <c r="JKJ99" s="1"/>
      <c r="JKK99" s="1"/>
      <c r="JKL99" s="1"/>
      <c r="JKM99" s="1"/>
      <c r="JKN99" s="1"/>
      <c r="JKO99" s="1"/>
      <c r="JKP99" s="1"/>
      <c r="JKQ99" s="1"/>
      <c r="JKR99" s="1"/>
      <c r="JKS99" s="1"/>
      <c r="JKT99" s="1"/>
      <c r="JKU99" s="1"/>
      <c r="JKV99" s="1"/>
      <c r="JKW99" s="1"/>
      <c r="JKX99" s="1"/>
      <c r="JKY99" s="1"/>
      <c r="JKZ99" s="1"/>
      <c r="JLA99" s="1"/>
      <c r="JLB99" s="1"/>
      <c r="JLC99" s="1"/>
      <c r="JLD99" s="1"/>
      <c r="JLE99" s="1"/>
      <c r="JLF99" s="1"/>
      <c r="JLG99" s="1"/>
      <c r="JLH99" s="1"/>
      <c r="JLI99" s="1"/>
      <c r="JLJ99" s="1"/>
      <c r="JLK99" s="1"/>
      <c r="JLL99" s="1"/>
      <c r="JLM99" s="1"/>
      <c r="JLN99" s="1"/>
      <c r="JLO99" s="1"/>
      <c r="JLP99" s="1"/>
      <c r="JLQ99" s="1"/>
      <c r="JLR99" s="1"/>
      <c r="JLS99" s="1"/>
      <c r="JLT99" s="1"/>
      <c r="JLU99" s="1"/>
      <c r="JLV99" s="1"/>
      <c r="JLW99" s="1"/>
      <c r="JLX99" s="1"/>
      <c r="JLY99" s="1"/>
      <c r="JLZ99" s="1"/>
      <c r="JMA99" s="1"/>
      <c r="JMB99" s="1"/>
      <c r="JMC99" s="1"/>
      <c r="JMD99" s="1"/>
      <c r="JME99" s="1"/>
      <c r="JMF99" s="1"/>
      <c r="JMG99" s="1"/>
      <c r="JMH99" s="1"/>
      <c r="JMI99" s="1"/>
      <c r="JMJ99" s="1"/>
      <c r="JMK99" s="1"/>
      <c r="JML99" s="1"/>
      <c r="JMM99" s="1"/>
      <c r="JMN99" s="1"/>
      <c r="JMO99" s="1"/>
      <c r="JMP99" s="1"/>
      <c r="JMQ99" s="1"/>
      <c r="JMR99" s="1"/>
      <c r="JMS99" s="1"/>
      <c r="JMT99" s="1"/>
      <c r="JMU99" s="1"/>
      <c r="JMV99" s="1"/>
      <c r="JMW99" s="1"/>
      <c r="JMX99" s="1"/>
      <c r="JMY99" s="1"/>
      <c r="JMZ99" s="1"/>
      <c r="JNA99" s="1"/>
      <c r="JNB99" s="1"/>
      <c r="JNC99" s="1"/>
      <c r="JND99" s="1"/>
      <c r="JNE99" s="1"/>
      <c r="JNF99" s="1"/>
      <c r="JNG99" s="1"/>
      <c r="JNH99" s="1"/>
      <c r="JNI99" s="1"/>
      <c r="JNJ99" s="1"/>
      <c r="JNK99" s="1"/>
      <c r="JNL99" s="1"/>
      <c r="JNM99" s="1"/>
      <c r="JNN99" s="1"/>
      <c r="JNO99" s="1"/>
      <c r="JNP99" s="1"/>
      <c r="JNQ99" s="1"/>
      <c r="JNR99" s="1"/>
      <c r="JNS99" s="1"/>
      <c r="JNT99" s="1"/>
      <c r="JNU99" s="1"/>
      <c r="JNV99" s="1"/>
      <c r="JNW99" s="1"/>
      <c r="JNX99" s="1"/>
      <c r="JNY99" s="1"/>
      <c r="JNZ99" s="1"/>
      <c r="JOA99" s="1"/>
      <c r="JOB99" s="1"/>
      <c r="JOC99" s="1"/>
      <c r="JOD99" s="1"/>
      <c r="JOE99" s="1"/>
      <c r="JOF99" s="1"/>
      <c r="JOG99" s="1"/>
      <c r="JOH99" s="1"/>
      <c r="JOI99" s="1"/>
      <c r="JOJ99" s="1"/>
      <c r="JOK99" s="1"/>
      <c r="JOL99" s="1"/>
      <c r="JOM99" s="1"/>
      <c r="JON99" s="1"/>
      <c r="JOO99" s="1"/>
      <c r="JOP99" s="1"/>
      <c r="JOQ99" s="1"/>
      <c r="JOR99" s="1"/>
      <c r="JOS99" s="1"/>
      <c r="JOT99" s="1"/>
      <c r="JOU99" s="1"/>
      <c r="JOV99" s="1"/>
      <c r="JOW99" s="1"/>
      <c r="JOX99" s="1"/>
      <c r="JOY99" s="1"/>
      <c r="JOZ99" s="1"/>
      <c r="JPA99" s="1"/>
      <c r="JPB99" s="1"/>
      <c r="JPC99" s="1"/>
      <c r="JPD99" s="1"/>
      <c r="JPE99" s="1"/>
      <c r="JPF99" s="1"/>
      <c r="JPG99" s="1"/>
      <c r="JPH99" s="1"/>
      <c r="JPI99" s="1"/>
      <c r="JPJ99" s="1"/>
      <c r="JPK99" s="1"/>
      <c r="JPL99" s="1"/>
      <c r="JPM99" s="1"/>
      <c r="JPN99" s="1"/>
      <c r="JPO99" s="1"/>
      <c r="JPP99" s="1"/>
      <c r="JPQ99" s="1"/>
      <c r="JPR99" s="1"/>
      <c r="JPS99" s="1"/>
      <c r="JPT99" s="1"/>
      <c r="JPU99" s="1"/>
      <c r="JPV99" s="1"/>
      <c r="JPW99" s="1"/>
      <c r="JPX99" s="1"/>
      <c r="JPY99" s="1"/>
      <c r="JPZ99" s="1"/>
      <c r="JQA99" s="1"/>
      <c r="JQB99" s="1"/>
      <c r="JQC99" s="1"/>
      <c r="JQD99" s="1"/>
      <c r="JQE99" s="1"/>
      <c r="JQF99" s="1"/>
      <c r="JQG99" s="1"/>
      <c r="JQH99" s="1"/>
      <c r="JQI99" s="1"/>
      <c r="JQJ99" s="1"/>
      <c r="JQK99" s="1"/>
      <c r="JQL99" s="1"/>
      <c r="JQM99" s="1"/>
      <c r="JQN99" s="1"/>
      <c r="JQO99" s="1"/>
      <c r="JQP99" s="1"/>
      <c r="JQQ99" s="1"/>
      <c r="JQR99" s="1"/>
      <c r="JQS99" s="1"/>
      <c r="JQT99" s="1"/>
      <c r="JQU99" s="1"/>
      <c r="JQV99" s="1"/>
      <c r="JQW99" s="1"/>
      <c r="JQX99" s="1"/>
      <c r="JQY99" s="1"/>
      <c r="JQZ99" s="1"/>
      <c r="JRA99" s="1"/>
      <c r="JRB99" s="1"/>
      <c r="JRC99" s="1"/>
      <c r="JRD99" s="1"/>
      <c r="JRE99" s="1"/>
      <c r="JRF99" s="1"/>
      <c r="JRG99" s="1"/>
      <c r="JRH99" s="1"/>
      <c r="JRI99" s="1"/>
      <c r="JRJ99" s="1"/>
      <c r="JRK99" s="1"/>
      <c r="JRL99" s="1"/>
      <c r="JRM99" s="1"/>
      <c r="JRN99" s="1"/>
      <c r="JRO99" s="1"/>
      <c r="JRP99" s="1"/>
      <c r="JRQ99" s="1"/>
      <c r="JRR99" s="1"/>
      <c r="JRS99" s="1"/>
      <c r="JRT99" s="1"/>
      <c r="JRU99" s="1"/>
      <c r="JRV99" s="1"/>
      <c r="JRW99" s="1"/>
      <c r="JRX99" s="1"/>
      <c r="JRY99" s="1"/>
      <c r="JRZ99" s="1"/>
      <c r="JSA99" s="1"/>
      <c r="JSB99" s="1"/>
      <c r="JSC99" s="1"/>
      <c r="JSD99" s="1"/>
      <c r="JSE99" s="1"/>
      <c r="JSF99" s="1"/>
      <c r="JSG99" s="1"/>
      <c r="JSH99" s="1"/>
      <c r="JSI99" s="1"/>
      <c r="JSJ99" s="1"/>
      <c r="JSK99" s="1"/>
      <c r="JSL99" s="1"/>
      <c r="JSM99" s="1"/>
      <c r="JSN99" s="1"/>
      <c r="JSO99" s="1"/>
      <c r="JSP99" s="1"/>
      <c r="JSQ99" s="1"/>
      <c r="JSR99" s="1"/>
      <c r="JSS99" s="1"/>
      <c r="JST99" s="1"/>
      <c r="JSU99" s="1"/>
      <c r="JSV99" s="1"/>
      <c r="JSW99" s="1"/>
      <c r="JSX99" s="1"/>
      <c r="JSY99" s="1"/>
      <c r="JSZ99" s="1"/>
      <c r="JTA99" s="1"/>
      <c r="JTB99" s="1"/>
      <c r="JTC99" s="1"/>
      <c r="JTD99" s="1"/>
      <c r="JTE99" s="1"/>
      <c r="JTF99" s="1"/>
      <c r="JTG99" s="1"/>
      <c r="JTH99" s="1"/>
      <c r="JTI99" s="1"/>
      <c r="JTJ99" s="1"/>
      <c r="JTK99" s="1"/>
      <c r="JTL99" s="1"/>
      <c r="JTM99" s="1"/>
      <c r="JTN99" s="1"/>
      <c r="JTO99" s="1"/>
      <c r="JTP99" s="1"/>
      <c r="JTQ99" s="1"/>
      <c r="JTR99" s="1"/>
      <c r="JTS99" s="1"/>
      <c r="JTT99" s="1"/>
      <c r="JTU99" s="1"/>
      <c r="JTV99" s="1"/>
      <c r="JTW99" s="1"/>
      <c r="JTX99" s="1"/>
      <c r="JTY99" s="1"/>
      <c r="JTZ99" s="1"/>
      <c r="JUA99" s="1"/>
      <c r="JUB99" s="1"/>
      <c r="JUC99" s="1"/>
      <c r="JUD99" s="1"/>
      <c r="JUE99" s="1"/>
      <c r="JUF99" s="1"/>
      <c r="JUG99" s="1"/>
      <c r="JUH99" s="1"/>
      <c r="JUI99" s="1"/>
      <c r="JUJ99" s="1"/>
      <c r="JUK99" s="1"/>
      <c r="JUL99" s="1"/>
      <c r="JUM99" s="1"/>
      <c r="JUN99" s="1"/>
      <c r="JUO99" s="1"/>
      <c r="JUP99" s="1"/>
      <c r="JUQ99" s="1"/>
      <c r="JUR99" s="1"/>
      <c r="JUS99" s="1"/>
      <c r="JUT99" s="1"/>
      <c r="JUU99" s="1"/>
      <c r="JUV99" s="1"/>
      <c r="JUW99" s="1"/>
      <c r="JUX99" s="1"/>
      <c r="JUY99" s="1"/>
      <c r="JUZ99" s="1"/>
      <c r="JVA99" s="1"/>
      <c r="JVB99" s="1"/>
      <c r="JVC99" s="1"/>
      <c r="JVD99" s="1"/>
      <c r="JVE99" s="1"/>
      <c r="JVF99" s="1"/>
      <c r="JVG99" s="1"/>
      <c r="JVH99" s="1"/>
      <c r="JVI99" s="1"/>
      <c r="JVJ99" s="1"/>
      <c r="JVK99" s="1"/>
      <c r="JVL99" s="1"/>
      <c r="JVM99" s="1"/>
      <c r="JVN99" s="1"/>
      <c r="JVO99" s="1"/>
      <c r="JVP99" s="1"/>
      <c r="JVQ99" s="1"/>
      <c r="JVR99" s="1"/>
      <c r="JVS99" s="1"/>
      <c r="JVT99" s="1"/>
      <c r="JVU99" s="1"/>
      <c r="JVV99" s="1"/>
      <c r="JVW99" s="1"/>
      <c r="JVX99" s="1"/>
      <c r="JVY99" s="1"/>
      <c r="JVZ99" s="1"/>
      <c r="JWA99" s="1"/>
      <c r="JWB99" s="1"/>
      <c r="JWC99" s="1"/>
      <c r="JWD99" s="1"/>
      <c r="JWE99" s="1"/>
      <c r="JWF99" s="1"/>
      <c r="JWG99" s="1"/>
      <c r="JWH99" s="1"/>
      <c r="JWI99" s="1"/>
      <c r="JWJ99" s="1"/>
      <c r="JWK99" s="1"/>
      <c r="JWL99" s="1"/>
      <c r="JWM99" s="1"/>
      <c r="JWN99" s="1"/>
      <c r="JWO99" s="1"/>
      <c r="JWP99" s="1"/>
      <c r="JWQ99" s="1"/>
      <c r="JWR99" s="1"/>
      <c r="JWS99" s="1"/>
      <c r="JWT99" s="1"/>
      <c r="JWU99" s="1"/>
      <c r="JWV99" s="1"/>
      <c r="JWW99" s="1"/>
      <c r="JWX99" s="1"/>
      <c r="JWY99" s="1"/>
      <c r="JWZ99" s="1"/>
      <c r="JXA99" s="1"/>
      <c r="JXB99" s="1"/>
      <c r="JXC99" s="1"/>
      <c r="JXD99" s="1"/>
      <c r="JXE99" s="1"/>
      <c r="JXF99" s="1"/>
      <c r="JXG99" s="1"/>
      <c r="JXH99" s="1"/>
      <c r="JXI99" s="1"/>
      <c r="JXJ99" s="1"/>
      <c r="JXK99" s="1"/>
      <c r="JXL99" s="1"/>
      <c r="JXM99" s="1"/>
      <c r="JXN99" s="1"/>
      <c r="JXO99" s="1"/>
      <c r="JXP99" s="1"/>
      <c r="JXQ99" s="1"/>
      <c r="JXR99" s="1"/>
      <c r="JXS99" s="1"/>
      <c r="JXT99" s="1"/>
      <c r="JXU99" s="1"/>
      <c r="JXV99" s="1"/>
      <c r="JXW99" s="1"/>
      <c r="JXX99" s="1"/>
      <c r="JXY99" s="1"/>
      <c r="JXZ99" s="1"/>
      <c r="JYA99" s="1"/>
      <c r="JYB99" s="1"/>
      <c r="JYC99" s="1"/>
      <c r="JYD99" s="1"/>
      <c r="JYE99" s="1"/>
      <c r="JYF99" s="1"/>
      <c r="JYG99" s="1"/>
      <c r="JYH99" s="1"/>
      <c r="JYI99" s="1"/>
      <c r="JYJ99" s="1"/>
      <c r="JYK99" s="1"/>
      <c r="JYL99" s="1"/>
      <c r="JYM99" s="1"/>
      <c r="JYN99" s="1"/>
      <c r="JYO99" s="1"/>
      <c r="JYP99" s="1"/>
      <c r="JYQ99" s="1"/>
      <c r="JYR99" s="1"/>
      <c r="JYS99" s="1"/>
      <c r="JYT99" s="1"/>
      <c r="JYU99" s="1"/>
      <c r="JYV99" s="1"/>
      <c r="JYW99" s="1"/>
      <c r="JYX99" s="1"/>
      <c r="JYY99" s="1"/>
      <c r="JYZ99" s="1"/>
      <c r="JZA99" s="1"/>
      <c r="JZB99" s="1"/>
      <c r="JZC99" s="1"/>
      <c r="JZD99" s="1"/>
      <c r="JZE99" s="1"/>
      <c r="JZF99" s="1"/>
      <c r="JZG99" s="1"/>
      <c r="JZH99" s="1"/>
      <c r="JZI99" s="1"/>
      <c r="JZJ99" s="1"/>
      <c r="JZK99" s="1"/>
      <c r="JZL99" s="1"/>
      <c r="JZM99" s="1"/>
      <c r="JZN99" s="1"/>
      <c r="JZO99" s="1"/>
      <c r="JZP99" s="1"/>
      <c r="JZQ99" s="1"/>
      <c r="JZR99" s="1"/>
      <c r="JZS99" s="1"/>
      <c r="JZT99" s="1"/>
      <c r="JZU99" s="1"/>
      <c r="JZV99" s="1"/>
      <c r="JZW99" s="1"/>
      <c r="JZX99" s="1"/>
      <c r="JZY99" s="1"/>
      <c r="JZZ99" s="1"/>
      <c r="KAA99" s="1"/>
      <c r="KAB99" s="1"/>
      <c r="KAC99" s="1"/>
      <c r="KAD99" s="1"/>
      <c r="KAE99" s="1"/>
      <c r="KAF99" s="1"/>
      <c r="KAG99" s="1"/>
      <c r="KAH99" s="1"/>
      <c r="KAI99" s="1"/>
      <c r="KAJ99" s="1"/>
      <c r="KAK99" s="1"/>
      <c r="KAL99" s="1"/>
      <c r="KAM99" s="1"/>
      <c r="KAN99" s="1"/>
      <c r="KAO99" s="1"/>
      <c r="KAP99" s="1"/>
      <c r="KAQ99" s="1"/>
      <c r="KAR99" s="1"/>
      <c r="KAS99" s="1"/>
      <c r="KAT99" s="1"/>
      <c r="KAU99" s="1"/>
      <c r="KAV99" s="1"/>
      <c r="KAW99" s="1"/>
      <c r="KAX99" s="1"/>
      <c r="KAY99" s="1"/>
      <c r="KAZ99" s="1"/>
      <c r="KBA99" s="1"/>
      <c r="KBB99" s="1"/>
      <c r="KBC99" s="1"/>
      <c r="KBD99" s="1"/>
      <c r="KBE99" s="1"/>
      <c r="KBF99" s="1"/>
      <c r="KBG99" s="1"/>
      <c r="KBH99" s="1"/>
      <c r="KBI99" s="1"/>
      <c r="KBJ99" s="1"/>
      <c r="KBK99" s="1"/>
      <c r="KBL99" s="1"/>
      <c r="KBM99" s="1"/>
      <c r="KBN99" s="1"/>
      <c r="KBO99" s="1"/>
      <c r="KBP99" s="1"/>
      <c r="KBQ99" s="1"/>
      <c r="KBR99" s="1"/>
      <c r="KBS99" s="1"/>
      <c r="KBT99" s="1"/>
      <c r="KBU99" s="1"/>
      <c r="KBV99" s="1"/>
      <c r="KBW99" s="1"/>
      <c r="KBX99" s="1"/>
      <c r="KBY99" s="1"/>
      <c r="KBZ99" s="1"/>
      <c r="KCA99" s="1"/>
      <c r="KCB99" s="1"/>
      <c r="KCC99" s="1"/>
      <c r="KCD99" s="1"/>
      <c r="KCE99" s="1"/>
      <c r="KCF99" s="1"/>
      <c r="KCG99" s="1"/>
      <c r="KCH99" s="1"/>
      <c r="KCI99" s="1"/>
      <c r="KCJ99" s="1"/>
      <c r="KCK99" s="1"/>
      <c r="KCL99" s="1"/>
      <c r="KCM99" s="1"/>
      <c r="KCN99" s="1"/>
      <c r="KCO99" s="1"/>
      <c r="KCP99" s="1"/>
      <c r="KCQ99" s="1"/>
      <c r="KCR99" s="1"/>
      <c r="KCS99" s="1"/>
      <c r="KCT99" s="1"/>
      <c r="KCU99" s="1"/>
      <c r="KCV99" s="1"/>
      <c r="KCW99" s="1"/>
      <c r="KCX99" s="1"/>
      <c r="KCY99" s="1"/>
      <c r="KCZ99" s="1"/>
      <c r="KDA99" s="1"/>
      <c r="KDB99" s="1"/>
      <c r="KDC99" s="1"/>
      <c r="KDD99" s="1"/>
      <c r="KDE99" s="1"/>
      <c r="KDF99" s="1"/>
      <c r="KDG99" s="1"/>
      <c r="KDH99" s="1"/>
      <c r="KDI99" s="1"/>
      <c r="KDJ99" s="1"/>
      <c r="KDK99" s="1"/>
      <c r="KDL99" s="1"/>
      <c r="KDM99" s="1"/>
      <c r="KDN99" s="1"/>
      <c r="KDO99" s="1"/>
      <c r="KDP99" s="1"/>
      <c r="KDQ99" s="1"/>
      <c r="KDR99" s="1"/>
      <c r="KDS99" s="1"/>
      <c r="KDT99" s="1"/>
      <c r="KDU99" s="1"/>
      <c r="KDV99" s="1"/>
      <c r="KDW99" s="1"/>
      <c r="KDX99" s="1"/>
      <c r="KDY99" s="1"/>
      <c r="KDZ99" s="1"/>
      <c r="KEA99" s="1"/>
      <c r="KEB99" s="1"/>
      <c r="KEC99" s="1"/>
      <c r="KED99" s="1"/>
      <c r="KEE99" s="1"/>
      <c r="KEF99" s="1"/>
      <c r="KEG99" s="1"/>
      <c r="KEH99" s="1"/>
      <c r="KEI99" s="1"/>
      <c r="KEJ99" s="1"/>
      <c r="KEK99" s="1"/>
      <c r="KEL99" s="1"/>
      <c r="KEM99" s="1"/>
      <c r="KEN99" s="1"/>
      <c r="KEO99" s="1"/>
      <c r="KEP99" s="1"/>
      <c r="KEQ99" s="1"/>
      <c r="KER99" s="1"/>
      <c r="KES99" s="1"/>
      <c r="KET99" s="1"/>
      <c r="KEU99" s="1"/>
      <c r="KEV99" s="1"/>
      <c r="KEW99" s="1"/>
      <c r="KEX99" s="1"/>
      <c r="KEY99" s="1"/>
      <c r="KEZ99" s="1"/>
      <c r="KFA99" s="1"/>
      <c r="KFB99" s="1"/>
      <c r="KFC99" s="1"/>
      <c r="KFD99" s="1"/>
      <c r="KFE99" s="1"/>
      <c r="KFF99" s="1"/>
      <c r="KFG99" s="1"/>
      <c r="KFH99" s="1"/>
      <c r="KFI99" s="1"/>
      <c r="KFJ99" s="1"/>
      <c r="KFK99" s="1"/>
      <c r="KFL99" s="1"/>
      <c r="KFM99" s="1"/>
      <c r="KFN99" s="1"/>
      <c r="KFO99" s="1"/>
      <c r="KFP99" s="1"/>
      <c r="KFQ99" s="1"/>
      <c r="KFR99" s="1"/>
      <c r="KFS99" s="1"/>
      <c r="KFT99" s="1"/>
      <c r="KFU99" s="1"/>
      <c r="KFV99" s="1"/>
      <c r="KFW99" s="1"/>
      <c r="KFX99" s="1"/>
      <c r="KFY99" s="1"/>
      <c r="KFZ99" s="1"/>
      <c r="KGA99" s="1"/>
      <c r="KGB99" s="1"/>
      <c r="KGC99" s="1"/>
      <c r="KGD99" s="1"/>
      <c r="KGE99" s="1"/>
      <c r="KGF99" s="1"/>
      <c r="KGG99" s="1"/>
      <c r="KGH99" s="1"/>
      <c r="KGI99" s="1"/>
      <c r="KGJ99" s="1"/>
      <c r="KGK99" s="1"/>
      <c r="KGL99" s="1"/>
      <c r="KGM99" s="1"/>
      <c r="KGN99" s="1"/>
      <c r="KGO99" s="1"/>
      <c r="KGP99" s="1"/>
      <c r="KGQ99" s="1"/>
      <c r="KGR99" s="1"/>
      <c r="KGS99" s="1"/>
      <c r="KGT99" s="1"/>
      <c r="KGU99" s="1"/>
      <c r="KGV99" s="1"/>
      <c r="KGW99" s="1"/>
      <c r="KGX99" s="1"/>
      <c r="KGY99" s="1"/>
      <c r="KGZ99" s="1"/>
      <c r="KHA99" s="1"/>
      <c r="KHB99" s="1"/>
      <c r="KHC99" s="1"/>
      <c r="KHD99" s="1"/>
      <c r="KHE99" s="1"/>
      <c r="KHF99" s="1"/>
      <c r="KHG99" s="1"/>
      <c r="KHH99" s="1"/>
      <c r="KHI99" s="1"/>
      <c r="KHJ99" s="1"/>
      <c r="KHK99" s="1"/>
      <c r="KHL99" s="1"/>
      <c r="KHM99" s="1"/>
      <c r="KHN99" s="1"/>
      <c r="KHO99" s="1"/>
      <c r="KHP99" s="1"/>
      <c r="KHQ99" s="1"/>
      <c r="KHR99" s="1"/>
      <c r="KHS99" s="1"/>
      <c r="KHT99" s="1"/>
      <c r="KHU99" s="1"/>
      <c r="KHV99" s="1"/>
      <c r="KHW99" s="1"/>
      <c r="KHX99" s="1"/>
      <c r="KHY99" s="1"/>
      <c r="KHZ99" s="1"/>
      <c r="KIA99" s="1"/>
      <c r="KIB99" s="1"/>
      <c r="KIC99" s="1"/>
      <c r="KID99" s="1"/>
      <c r="KIE99" s="1"/>
      <c r="KIF99" s="1"/>
      <c r="KIG99" s="1"/>
      <c r="KIH99" s="1"/>
      <c r="KII99" s="1"/>
      <c r="KIJ99" s="1"/>
      <c r="KIK99" s="1"/>
      <c r="KIL99" s="1"/>
      <c r="KIM99" s="1"/>
      <c r="KIN99" s="1"/>
      <c r="KIO99" s="1"/>
      <c r="KIP99" s="1"/>
      <c r="KIQ99" s="1"/>
      <c r="KIR99" s="1"/>
      <c r="KIS99" s="1"/>
      <c r="KIT99" s="1"/>
      <c r="KIU99" s="1"/>
      <c r="KIV99" s="1"/>
      <c r="KIW99" s="1"/>
      <c r="KIX99" s="1"/>
      <c r="KIY99" s="1"/>
      <c r="KIZ99" s="1"/>
      <c r="KJA99" s="1"/>
      <c r="KJB99" s="1"/>
      <c r="KJC99" s="1"/>
      <c r="KJD99" s="1"/>
      <c r="KJE99" s="1"/>
      <c r="KJF99" s="1"/>
      <c r="KJG99" s="1"/>
      <c r="KJH99" s="1"/>
      <c r="KJI99" s="1"/>
      <c r="KJJ99" s="1"/>
      <c r="KJK99" s="1"/>
      <c r="KJL99" s="1"/>
      <c r="KJM99" s="1"/>
      <c r="KJN99" s="1"/>
      <c r="KJO99" s="1"/>
      <c r="KJP99" s="1"/>
      <c r="KJQ99" s="1"/>
      <c r="KJR99" s="1"/>
      <c r="KJS99" s="1"/>
      <c r="KJT99" s="1"/>
      <c r="KJU99" s="1"/>
      <c r="KJV99" s="1"/>
      <c r="KJW99" s="1"/>
      <c r="KJX99" s="1"/>
      <c r="KJY99" s="1"/>
      <c r="KJZ99" s="1"/>
      <c r="KKA99" s="1"/>
      <c r="KKB99" s="1"/>
      <c r="KKC99" s="1"/>
      <c r="KKD99" s="1"/>
      <c r="KKE99" s="1"/>
      <c r="KKF99" s="1"/>
      <c r="KKG99" s="1"/>
      <c r="KKH99" s="1"/>
      <c r="KKI99" s="1"/>
      <c r="KKJ99" s="1"/>
      <c r="KKK99" s="1"/>
      <c r="KKL99" s="1"/>
      <c r="KKM99" s="1"/>
      <c r="KKN99" s="1"/>
      <c r="KKO99" s="1"/>
      <c r="KKP99" s="1"/>
      <c r="KKQ99" s="1"/>
      <c r="KKR99" s="1"/>
      <c r="KKS99" s="1"/>
      <c r="KKT99" s="1"/>
      <c r="KKU99" s="1"/>
      <c r="KKV99" s="1"/>
      <c r="KKW99" s="1"/>
      <c r="KKX99" s="1"/>
      <c r="KKY99" s="1"/>
      <c r="KKZ99" s="1"/>
      <c r="KLA99" s="1"/>
      <c r="KLB99" s="1"/>
      <c r="KLC99" s="1"/>
      <c r="KLD99" s="1"/>
      <c r="KLE99" s="1"/>
      <c r="KLF99" s="1"/>
      <c r="KLG99" s="1"/>
      <c r="KLH99" s="1"/>
      <c r="KLI99" s="1"/>
      <c r="KLJ99" s="1"/>
      <c r="KLK99" s="1"/>
      <c r="KLL99" s="1"/>
      <c r="KLM99" s="1"/>
      <c r="KLN99" s="1"/>
      <c r="KLO99" s="1"/>
      <c r="KLP99" s="1"/>
      <c r="KLQ99" s="1"/>
      <c r="KLR99" s="1"/>
      <c r="KLS99" s="1"/>
      <c r="KLT99" s="1"/>
      <c r="KLU99" s="1"/>
      <c r="KLV99" s="1"/>
      <c r="KLW99" s="1"/>
      <c r="KLX99" s="1"/>
      <c r="KLY99" s="1"/>
      <c r="KLZ99" s="1"/>
      <c r="KMA99" s="1"/>
      <c r="KMB99" s="1"/>
      <c r="KMC99" s="1"/>
      <c r="KMD99" s="1"/>
      <c r="KME99" s="1"/>
      <c r="KMF99" s="1"/>
      <c r="KMG99" s="1"/>
      <c r="KMH99" s="1"/>
      <c r="KMI99" s="1"/>
      <c r="KMJ99" s="1"/>
      <c r="KMK99" s="1"/>
      <c r="KML99" s="1"/>
      <c r="KMM99" s="1"/>
      <c r="KMN99" s="1"/>
      <c r="KMO99" s="1"/>
      <c r="KMP99" s="1"/>
      <c r="KMQ99" s="1"/>
      <c r="KMR99" s="1"/>
      <c r="KMS99" s="1"/>
      <c r="KMT99" s="1"/>
      <c r="KMU99" s="1"/>
      <c r="KMV99" s="1"/>
      <c r="KMW99" s="1"/>
      <c r="KMX99" s="1"/>
      <c r="KMY99" s="1"/>
      <c r="KMZ99" s="1"/>
      <c r="KNA99" s="1"/>
      <c r="KNB99" s="1"/>
      <c r="KNC99" s="1"/>
      <c r="KND99" s="1"/>
      <c r="KNE99" s="1"/>
      <c r="KNF99" s="1"/>
      <c r="KNG99" s="1"/>
      <c r="KNH99" s="1"/>
      <c r="KNI99" s="1"/>
      <c r="KNJ99" s="1"/>
      <c r="KNK99" s="1"/>
      <c r="KNL99" s="1"/>
      <c r="KNM99" s="1"/>
      <c r="KNN99" s="1"/>
      <c r="KNO99" s="1"/>
      <c r="KNP99" s="1"/>
      <c r="KNQ99" s="1"/>
      <c r="KNR99" s="1"/>
      <c r="KNS99" s="1"/>
      <c r="KNT99" s="1"/>
      <c r="KNU99" s="1"/>
      <c r="KNV99" s="1"/>
      <c r="KNW99" s="1"/>
      <c r="KNX99" s="1"/>
      <c r="KNY99" s="1"/>
      <c r="KNZ99" s="1"/>
      <c r="KOA99" s="1"/>
      <c r="KOB99" s="1"/>
      <c r="KOC99" s="1"/>
      <c r="KOD99" s="1"/>
      <c r="KOE99" s="1"/>
      <c r="KOF99" s="1"/>
      <c r="KOG99" s="1"/>
      <c r="KOH99" s="1"/>
      <c r="KOI99" s="1"/>
      <c r="KOJ99" s="1"/>
      <c r="KOK99" s="1"/>
      <c r="KOL99" s="1"/>
      <c r="KOM99" s="1"/>
      <c r="KON99" s="1"/>
      <c r="KOO99" s="1"/>
      <c r="KOP99" s="1"/>
      <c r="KOQ99" s="1"/>
      <c r="KOR99" s="1"/>
      <c r="KOS99" s="1"/>
      <c r="KOT99" s="1"/>
      <c r="KOU99" s="1"/>
      <c r="KOV99" s="1"/>
      <c r="KOW99" s="1"/>
      <c r="KOX99" s="1"/>
      <c r="KOY99" s="1"/>
      <c r="KOZ99" s="1"/>
      <c r="KPA99" s="1"/>
      <c r="KPB99" s="1"/>
      <c r="KPC99" s="1"/>
      <c r="KPD99" s="1"/>
      <c r="KPE99" s="1"/>
      <c r="KPF99" s="1"/>
      <c r="KPG99" s="1"/>
      <c r="KPH99" s="1"/>
      <c r="KPI99" s="1"/>
      <c r="KPJ99" s="1"/>
      <c r="KPK99" s="1"/>
      <c r="KPL99" s="1"/>
      <c r="KPM99" s="1"/>
      <c r="KPN99" s="1"/>
      <c r="KPO99" s="1"/>
      <c r="KPP99" s="1"/>
      <c r="KPQ99" s="1"/>
      <c r="KPR99" s="1"/>
      <c r="KPS99" s="1"/>
      <c r="KPT99" s="1"/>
      <c r="KPU99" s="1"/>
      <c r="KPV99" s="1"/>
      <c r="KPW99" s="1"/>
      <c r="KPX99" s="1"/>
      <c r="KPY99" s="1"/>
      <c r="KPZ99" s="1"/>
      <c r="KQA99" s="1"/>
      <c r="KQB99" s="1"/>
      <c r="KQC99" s="1"/>
      <c r="KQD99" s="1"/>
      <c r="KQE99" s="1"/>
      <c r="KQF99" s="1"/>
      <c r="KQG99" s="1"/>
      <c r="KQH99" s="1"/>
      <c r="KQI99" s="1"/>
      <c r="KQJ99" s="1"/>
      <c r="KQK99" s="1"/>
      <c r="KQL99" s="1"/>
      <c r="KQM99" s="1"/>
      <c r="KQN99" s="1"/>
      <c r="KQO99" s="1"/>
      <c r="KQP99" s="1"/>
      <c r="KQQ99" s="1"/>
      <c r="KQR99" s="1"/>
      <c r="KQS99" s="1"/>
      <c r="KQT99" s="1"/>
      <c r="KQU99" s="1"/>
      <c r="KQV99" s="1"/>
      <c r="KQW99" s="1"/>
      <c r="KQX99" s="1"/>
      <c r="KQY99" s="1"/>
      <c r="KQZ99" s="1"/>
      <c r="KRA99" s="1"/>
      <c r="KRB99" s="1"/>
      <c r="KRC99" s="1"/>
      <c r="KRD99" s="1"/>
      <c r="KRE99" s="1"/>
      <c r="KRF99" s="1"/>
      <c r="KRG99" s="1"/>
      <c r="KRH99" s="1"/>
      <c r="KRI99" s="1"/>
      <c r="KRJ99" s="1"/>
      <c r="KRK99" s="1"/>
      <c r="KRL99" s="1"/>
      <c r="KRM99" s="1"/>
      <c r="KRN99" s="1"/>
      <c r="KRO99" s="1"/>
      <c r="KRP99" s="1"/>
      <c r="KRQ99" s="1"/>
      <c r="KRR99" s="1"/>
      <c r="KRS99" s="1"/>
      <c r="KRT99" s="1"/>
      <c r="KRU99" s="1"/>
      <c r="KRV99" s="1"/>
      <c r="KRW99" s="1"/>
      <c r="KRX99" s="1"/>
      <c r="KRY99" s="1"/>
      <c r="KRZ99" s="1"/>
      <c r="KSA99" s="1"/>
      <c r="KSB99" s="1"/>
      <c r="KSC99" s="1"/>
      <c r="KSD99" s="1"/>
      <c r="KSE99" s="1"/>
      <c r="KSF99" s="1"/>
      <c r="KSG99" s="1"/>
      <c r="KSH99" s="1"/>
      <c r="KSI99" s="1"/>
      <c r="KSJ99" s="1"/>
      <c r="KSK99" s="1"/>
      <c r="KSL99" s="1"/>
      <c r="KSM99" s="1"/>
      <c r="KSN99" s="1"/>
      <c r="KSO99" s="1"/>
      <c r="KSP99" s="1"/>
      <c r="KSQ99" s="1"/>
      <c r="KSR99" s="1"/>
      <c r="KSS99" s="1"/>
      <c r="KST99" s="1"/>
      <c r="KSU99" s="1"/>
      <c r="KSV99" s="1"/>
      <c r="KSW99" s="1"/>
      <c r="KSX99" s="1"/>
      <c r="KSY99" s="1"/>
      <c r="KSZ99" s="1"/>
      <c r="KTA99" s="1"/>
      <c r="KTB99" s="1"/>
      <c r="KTC99" s="1"/>
      <c r="KTD99" s="1"/>
      <c r="KTE99" s="1"/>
      <c r="KTF99" s="1"/>
      <c r="KTG99" s="1"/>
      <c r="KTH99" s="1"/>
      <c r="KTI99" s="1"/>
      <c r="KTJ99" s="1"/>
      <c r="KTK99" s="1"/>
      <c r="KTL99" s="1"/>
      <c r="KTM99" s="1"/>
      <c r="KTN99" s="1"/>
      <c r="KTO99" s="1"/>
      <c r="KTP99" s="1"/>
      <c r="KTQ99" s="1"/>
      <c r="KTR99" s="1"/>
      <c r="KTS99" s="1"/>
      <c r="KTT99" s="1"/>
      <c r="KTU99" s="1"/>
      <c r="KTV99" s="1"/>
      <c r="KTW99" s="1"/>
      <c r="KTX99" s="1"/>
      <c r="KTY99" s="1"/>
      <c r="KTZ99" s="1"/>
      <c r="KUA99" s="1"/>
      <c r="KUB99" s="1"/>
      <c r="KUC99" s="1"/>
      <c r="KUD99" s="1"/>
      <c r="KUE99" s="1"/>
      <c r="KUF99" s="1"/>
      <c r="KUG99" s="1"/>
      <c r="KUH99" s="1"/>
      <c r="KUI99" s="1"/>
      <c r="KUJ99" s="1"/>
      <c r="KUK99" s="1"/>
      <c r="KUL99" s="1"/>
      <c r="KUM99" s="1"/>
      <c r="KUN99" s="1"/>
      <c r="KUO99" s="1"/>
      <c r="KUP99" s="1"/>
      <c r="KUQ99" s="1"/>
      <c r="KUR99" s="1"/>
      <c r="KUS99" s="1"/>
      <c r="KUT99" s="1"/>
      <c r="KUU99" s="1"/>
      <c r="KUV99" s="1"/>
      <c r="KUW99" s="1"/>
      <c r="KUX99" s="1"/>
      <c r="KUY99" s="1"/>
      <c r="KUZ99" s="1"/>
      <c r="KVA99" s="1"/>
      <c r="KVB99" s="1"/>
      <c r="KVC99" s="1"/>
      <c r="KVD99" s="1"/>
      <c r="KVE99" s="1"/>
      <c r="KVF99" s="1"/>
      <c r="KVG99" s="1"/>
      <c r="KVH99" s="1"/>
      <c r="KVI99" s="1"/>
      <c r="KVJ99" s="1"/>
      <c r="KVK99" s="1"/>
      <c r="KVL99" s="1"/>
      <c r="KVM99" s="1"/>
      <c r="KVN99" s="1"/>
      <c r="KVO99" s="1"/>
      <c r="KVP99" s="1"/>
      <c r="KVQ99" s="1"/>
      <c r="KVR99" s="1"/>
      <c r="KVS99" s="1"/>
      <c r="KVT99" s="1"/>
      <c r="KVU99" s="1"/>
      <c r="KVV99" s="1"/>
      <c r="KVW99" s="1"/>
      <c r="KVX99" s="1"/>
      <c r="KVY99" s="1"/>
      <c r="KVZ99" s="1"/>
      <c r="KWA99" s="1"/>
      <c r="KWB99" s="1"/>
      <c r="KWC99" s="1"/>
      <c r="KWD99" s="1"/>
      <c r="KWE99" s="1"/>
      <c r="KWF99" s="1"/>
      <c r="KWG99" s="1"/>
      <c r="KWH99" s="1"/>
      <c r="KWI99" s="1"/>
      <c r="KWJ99" s="1"/>
      <c r="KWK99" s="1"/>
      <c r="KWL99" s="1"/>
      <c r="KWM99" s="1"/>
      <c r="KWN99" s="1"/>
      <c r="KWO99" s="1"/>
      <c r="KWP99" s="1"/>
      <c r="KWQ99" s="1"/>
      <c r="KWR99" s="1"/>
      <c r="KWS99" s="1"/>
      <c r="KWT99" s="1"/>
      <c r="KWU99" s="1"/>
      <c r="KWV99" s="1"/>
      <c r="KWW99" s="1"/>
      <c r="KWX99" s="1"/>
      <c r="KWY99" s="1"/>
      <c r="KWZ99" s="1"/>
      <c r="KXA99" s="1"/>
      <c r="KXB99" s="1"/>
      <c r="KXC99" s="1"/>
      <c r="KXD99" s="1"/>
      <c r="KXE99" s="1"/>
      <c r="KXF99" s="1"/>
      <c r="KXG99" s="1"/>
      <c r="KXH99" s="1"/>
      <c r="KXI99" s="1"/>
      <c r="KXJ99" s="1"/>
      <c r="KXK99" s="1"/>
      <c r="KXL99" s="1"/>
      <c r="KXM99" s="1"/>
      <c r="KXN99" s="1"/>
      <c r="KXO99" s="1"/>
      <c r="KXP99" s="1"/>
      <c r="KXQ99" s="1"/>
      <c r="KXR99" s="1"/>
      <c r="KXS99" s="1"/>
      <c r="KXT99" s="1"/>
      <c r="KXU99" s="1"/>
      <c r="KXV99" s="1"/>
      <c r="KXW99" s="1"/>
      <c r="KXX99" s="1"/>
      <c r="KXY99" s="1"/>
      <c r="KXZ99" s="1"/>
      <c r="KYA99" s="1"/>
      <c r="KYB99" s="1"/>
      <c r="KYC99" s="1"/>
      <c r="KYD99" s="1"/>
      <c r="KYE99" s="1"/>
      <c r="KYF99" s="1"/>
      <c r="KYG99" s="1"/>
      <c r="KYH99" s="1"/>
      <c r="KYI99" s="1"/>
      <c r="KYJ99" s="1"/>
      <c r="KYK99" s="1"/>
      <c r="KYL99" s="1"/>
      <c r="KYM99" s="1"/>
      <c r="KYN99" s="1"/>
      <c r="KYO99" s="1"/>
      <c r="KYP99" s="1"/>
      <c r="KYQ99" s="1"/>
      <c r="KYR99" s="1"/>
      <c r="KYS99" s="1"/>
      <c r="KYT99" s="1"/>
      <c r="KYU99" s="1"/>
      <c r="KYV99" s="1"/>
      <c r="KYW99" s="1"/>
      <c r="KYX99" s="1"/>
      <c r="KYY99" s="1"/>
      <c r="KYZ99" s="1"/>
      <c r="KZA99" s="1"/>
      <c r="KZB99" s="1"/>
      <c r="KZC99" s="1"/>
      <c r="KZD99" s="1"/>
      <c r="KZE99" s="1"/>
      <c r="KZF99" s="1"/>
      <c r="KZG99" s="1"/>
      <c r="KZH99" s="1"/>
      <c r="KZI99" s="1"/>
      <c r="KZJ99" s="1"/>
      <c r="KZK99" s="1"/>
      <c r="KZL99" s="1"/>
      <c r="KZM99" s="1"/>
      <c r="KZN99" s="1"/>
      <c r="KZO99" s="1"/>
      <c r="KZP99" s="1"/>
      <c r="KZQ99" s="1"/>
      <c r="KZR99" s="1"/>
      <c r="KZS99" s="1"/>
      <c r="KZT99" s="1"/>
      <c r="KZU99" s="1"/>
      <c r="KZV99" s="1"/>
      <c r="KZW99" s="1"/>
      <c r="KZX99" s="1"/>
      <c r="KZY99" s="1"/>
      <c r="KZZ99" s="1"/>
      <c r="LAA99" s="1"/>
      <c r="LAB99" s="1"/>
      <c r="LAC99" s="1"/>
      <c r="LAD99" s="1"/>
      <c r="LAE99" s="1"/>
      <c r="LAF99" s="1"/>
      <c r="LAG99" s="1"/>
      <c r="LAH99" s="1"/>
      <c r="LAI99" s="1"/>
      <c r="LAJ99" s="1"/>
      <c r="LAK99" s="1"/>
      <c r="LAL99" s="1"/>
      <c r="LAM99" s="1"/>
      <c r="LAN99" s="1"/>
      <c r="LAO99" s="1"/>
      <c r="LAP99" s="1"/>
      <c r="LAQ99" s="1"/>
      <c r="LAR99" s="1"/>
      <c r="LAS99" s="1"/>
      <c r="LAT99" s="1"/>
      <c r="LAU99" s="1"/>
      <c r="LAV99" s="1"/>
      <c r="LAW99" s="1"/>
      <c r="LAX99" s="1"/>
      <c r="LAY99" s="1"/>
      <c r="LAZ99" s="1"/>
      <c r="LBA99" s="1"/>
      <c r="LBB99" s="1"/>
      <c r="LBC99" s="1"/>
      <c r="LBD99" s="1"/>
      <c r="LBE99" s="1"/>
      <c r="LBF99" s="1"/>
      <c r="LBG99" s="1"/>
      <c r="LBH99" s="1"/>
      <c r="LBI99" s="1"/>
      <c r="LBJ99" s="1"/>
      <c r="LBK99" s="1"/>
      <c r="LBL99" s="1"/>
      <c r="LBM99" s="1"/>
      <c r="LBN99" s="1"/>
      <c r="LBO99" s="1"/>
      <c r="LBP99" s="1"/>
      <c r="LBQ99" s="1"/>
      <c r="LBR99" s="1"/>
      <c r="LBS99" s="1"/>
      <c r="LBT99" s="1"/>
      <c r="LBU99" s="1"/>
      <c r="LBV99" s="1"/>
      <c r="LBW99" s="1"/>
      <c r="LBX99" s="1"/>
      <c r="LBY99" s="1"/>
      <c r="LBZ99" s="1"/>
      <c r="LCA99" s="1"/>
      <c r="LCB99" s="1"/>
      <c r="LCC99" s="1"/>
      <c r="LCD99" s="1"/>
      <c r="LCE99" s="1"/>
      <c r="LCF99" s="1"/>
      <c r="LCG99" s="1"/>
      <c r="LCH99" s="1"/>
      <c r="LCI99" s="1"/>
      <c r="LCJ99" s="1"/>
      <c r="LCK99" s="1"/>
      <c r="LCL99" s="1"/>
      <c r="LCM99" s="1"/>
      <c r="LCN99" s="1"/>
      <c r="LCO99" s="1"/>
      <c r="LCP99" s="1"/>
      <c r="LCQ99" s="1"/>
      <c r="LCR99" s="1"/>
      <c r="LCS99" s="1"/>
      <c r="LCT99" s="1"/>
      <c r="LCU99" s="1"/>
      <c r="LCV99" s="1"/>
      <c r="LCW99" s="1"/>
      <c r="LCX99" s="1"/>
      <c r="LCY99" s="1"/>
      <c r="LCZ99" s="1"/>
      <c r="LDA99" s="1"/>
      <c r="LDB99" s="1"/>
      <c r="LDC99" s="1"/>
      <c r="LDD99" s="1"/>
      <c r="LDE99" s="1"/>
      <c r="LDF99" s="1"/>
      <c r="LDG99" s="1"/>
      <c r="LDH99" s="1"/>
      <c r="LDI99" s="1"/>
      <c r="LDJ99" s="1"/>
      <c r="LDK99" s="1"/>
      <c r="LDL99" s="1"/>
      <c r="LDM99" s="1"/>
      <c r="LDN99" s="1"/>
      <c r="LDO99" s="1"/>
      <c r="LDP99" s="1"/>
      <c r="LDQ99" s="1"/>
      <c r="LDR99" s="1"/>
      <c r="LDS99" s="1"/>
      <c r="LDT99" s="1"/>
      <c r="LDU99" s="1"/>
      <c r="LDV99" s="1"/>
      <c r="LDW99" s="1"/>
      <c r="LDX99" s="1"/>
      <c r="LDY99" s="1"/>
      <c r="LDZ99" s="1"/>
      <c r="LEA99" s="1"/>
      <c r="LEB99" s="1"/>
      <c r="LEC99" s="1"/>
      <c r="LED99" s="1"/>
      <c r="LEE99" s="1"/>
      <c r="LEF99" s="1"/>
      <c r="LEG99" s="1"/>
      <c r="LEH99" s="1"/>
      <c r="LEI99" s="1"/>
      <c r="LEJ99" s="1"/>
      <c r="LEK99" s="1"/>
      <c r="LEL99" s="1"/>
      <c r="LEM99" s="1"/>
      <c r="LEN99" s="1"/>
      <c r="LEO99" s="1"/>
      <c r="LEP99" s="1"/>
      <c r="LEQ99" s="1"/>
      <c r="LER99" s="1"/>
      <c r="LES99" s="1"/>
      <c r="LET99" s="1"/>
      <c r="LEU99" s="1"/>
      <c r="LEV99" s="1"/>
      <c r="LEW99" s="1"/>
      <c r="LEX99" s="1"/>
      <c r="LEY99" s="1"/>
      <c r="LEZ99" s="1"/>
      <c r="LFA99" s="1"/>
      <c r="LFB99" s="1"/>
      <c r="LFC99" s="1"/>
      <c r="LFD99" s="1"/>
      <c r="LFE99" s="1"/>
      <c r="LFF99" s="1"/>
      <c r="LFG99" s="1"/>
      <c r="LFH99" s="1"/>
      <c r="LFI99" s="1"/>
      <c r="LFJ99" s="1"/>
      <c r="LFK99" s="1"/>
      <c r="LFL99" s="1"/>
      <c r="LFM99" s="1"/>
      <c r="LFN99" s="1"/>
      <c r="LFO99" s="1"/>
      <c r="LFP99" s="1"/>
      <c r="LFQ99" s="1"/>
      <c r="LFR99" s="1"/>
      <c r="LFS99" s="1"/>
      <c r="LFT99" s="1"/>
      <c r="LFU99" s="1"/>
      <c r="LFV99" s="1"/>
      <c r="LFW99" s="1"/>
      <c r="LFX99" s="1"/>
      <c r="LFY99" s="1"/>
      <c r="LFZ99" s="1"/>
      <c r="LGA99" s="1"/>
      <c r="LGB99" s="1"/>
      <c r="LGC99" s="1"/>
      <c r="LGD99" s="1"/>
      <c r="LGE99" s="1"/>
      <c r="LGF99" s="1"/>
      <c r="LGG99" s="1"/>
      <c r="LGH99" s="1"/>
      <c r="LGI99" s="1"/>
      <c r="LGJ99" s="1"/>
      <c r="LGK99" s="1"/>
      <c r="LGL99" s="1"/>
      <c r="LGM99" s="1"/>
      <c r="LGN99" s="1"/>
      <c r="LGO99" s="1"/>
      <c r="LGP99" s="1"/>
      <c r="LGQ99" s="1"/>
      <c r="LGR99" s="1"/>
      <c r="LGS99" s="1"/>
      <c r="LGT99" s="1"/>
      <c r="LGU99" s="1"/>
      <c r="LGV99" s="1"/>
      <c r="LGW99" s="1"/>
      <c r="LGX99" s="1"/>
      <c r="LGY99" s="1"/>
      <c r="LGZ99" s="1"/>
      <c r="LHA99" s="1"/>
      <c r="LHB99" s="1"/>
      <c r="LHC99" s="1"/>
      <c r="LHD99" s="1"/>
      <c r="LHE99" s="1"/>
      <c r="LHF99" s="1"/>
      <c r="LHG99" s="1"/>
      <c r="LHH99" s="1"/>
      <c r="LHI99" s="1"/>
      <c r="LHJ99" s="1"/>
      <c r="LHK99" s="1"/>
      <c r="LHL99" s="1"/>
      <c r="LHM99" s="1"/>
      <c r="LHN99" s="1"/>
      <c r="LHO99" s="1"/>
      <c r="LHP99" s="1"/>
      <c r="LHQ99" s="1"/>
      <c r="LHR99" s="1"/>
      <c r="LHS99" s="1"/>
      <c r="LHT99" s="1"/>
      <c r="LHU99" s="1"/>
      <c r="LHV99" s="1"/>
      <c r="LHW99" s="1"/>
      <c r="LHX99" s="1"/>
      <c r="LHY99" s="1"/>
      <c r="LHZ99" s="1"/>
      <c r="LIA99" s="1"/>
      <c r="LIB99" s="1"/>
      <c r="LIC99" s="1"/>
      <c r="LID99" s="1"/>
      <c r="LIE99" s="1"/>
      <c r="LIF99" s="1"/>
      <c r="LIG99" s="1"/>
      <c r="LIH99" s="1"/>
      <c r="LII99" s="1"/>
      <c r="LIJ99" s="1"/>
      <c r="LIK99" s="1"/>
      <c r="LIL99" s="1"/>
      <c r="LIM99" s="1"/>
      <c r="LIN99" s="1"/>
      <c r="LIO99" s="1"/>
      <c r="LIP99" s="1"/>
      <c r="LIQ99" s="1"/>
      <c r="LIR99" s="1"/>
      <c r="LIS99" s="1"/>
      <c r="LIT99" s="1"/>
      <c r="LIU99" s="1"/>
      <c r="LIV99" s="1"/>
      <c r="LIW99" s="1"/>
      <c r="LIX99" s="1"/>
      <c r="LIY99" s="1"/>
      <c r="LIZ99" s="1"/>
      <c r="LJA99" s="1"/>
      <c r="LJB99" s="1"/>
      <c r="LJC99" s="1"/>
      <c r="LJD99" s="1"/>
      <c r="LJE99" s="1"/>
      <c r="LJF99" s="1"/>
      <c r="LJG99" s="1"/>
      <c r="LJH99" s="1"/>
      <c r="LJI99" s="1"/>
      <c r="LJJ99" s="1"/>
      <c r="LJK99" s="1"/>
      <c r="LJL99" s="1"/>
      <c r="LJM99" s="1"/>
      <c r="LJN99" s="1"/>
      <c r="LJO99" s="1"/>
      <c r="LJP99" s="1"/>
      <c r="LJQ99" s="1"/>
      <c r="LJR99" s="1"/>
      <c r="LJS99" s="1"/>
      <c r="LJT99" s="1"/>
      <c r="LJU99" s="1"/>
      <c r="LJV99" s="1"/>
      <c r="LJW99" s="1"/>
      <c r="LJX99" s="1"/>
      <c r="LJY99" s="1"/>
      <c r="LJZ99" s="1"/>
      <c r="LKA99" s="1"/>
      <c r="LKB99" s="1"/>
      <c r="LKC99" s="1"/>
      <c r="LKD99" s="1"/>
      <c r="LKE99" s="1"/>
      <c r="LKF99" s="1"/>
      <c r="LKG99" s="1"/>
      <c r="LKH99" s="1"/>
      <c r="LKI99" s="1"/>
      <c r="LKJ99" s="1"/>
      <c r="LKK99" s="1"/>
      <c r="LKL99" s="1"/>
      <c r="LKM99" s="1"/>
      <c r="LKN99" s="1"/>
      <c r="LKO99" s="1"/>
      <c r="LKP99" s="1"/>
      <c r="LKQ99" s="1"/>
      <c r="LKR99" s="1"/>
      <c r="LKS99" s="1"/>
      <c r="LKT99" s="1"/>
      <c r="LKU99" s="1"/>
      <c r="LKV99" s="1"/>
      <c r="LKW99" s="1"/>
      <c r="LKX99" s="1"/>
      <c r="LKY99" s="1"/>
      <c r="LKZ99" s="1"/>
      <c r="LLA99" s="1"/>
      <c r="LLB99" s="1"/>
      <c r="LLC99" s="1"/>
      <c r="LLD99" s="1"/>
      <c r="LLE99" s="1"/>
      <c r="LLF99" s="1"/>
      <c r="LLG99" s="1"/>
      <c r="LLH99" s="1"/>
      <c r="LLI99" s="1"/>
      <c r="LLJ99" s="1"/>
      <c r="LLK99" s="1"/>
      <c r="LLL99" s="1"/>
      <c r="LLM99" s="1"/>
      <c r="LLN99" s="1"/>
      <c r="LLO99" s="1"/>
      <c r="LLP99" s="1"/>
      <c r="LLQ99" s="1"/>
      <c r="LLR99" s="1"/>
      <c r="LLS99" s="1"/>
      <c r="LLT99" s="1"/>
      <c r="LLU99" s="1"/>
      <c r="LLV99" s="1"/>
      <c r="LLW99" s="1"/>
      <c r="LLX99" s="1"/>
      <c r="LLY99" s="1"/>
      <c r="LLZ99" s="1"/>
      <c r="LMA99" s="1"/>
      <c r="LMB99" s="1"/>
      <c r="LMC99" s="1"/>
      <c r="LMD99" s="1"/>
      <c r="LME99" s="1"/>
      <c r="LMF99" s="1"/>
      <c r="LMG99" s="1"/>
      <c r="LMH99" s="1"/>
      <c r="LMI99" s="1"/>
      <c r="LMJ99" s="1"/>
      <c r="LMK99" s="1"/>
      <c r="LML99" s="1"/>
      <c r="LMM99" s="1"/>
      <c r="LMN99" s="1"/>
      <c r="LMO99" s="1"/>
      <c r="LMP99" s="1"/>
      <c r="LMQ99" s="1"/>
      <c r="LMR99" s="1"/>
      <c r="LMS99" s="1"/>
      <c r="LMT99" s="1"/>
      <c r="LMU99" s="1"/>
      <c r="LMV99" s="1"/>
      <c r="LMW99" s="1"/>
      <c r="LMX99" s="1"/>
      <c r="LMY99" s="1"/>
      <c r="LMZ99" s="1"/>
      <c r="LNA99" s="1"/>
      <c r="LNB99" s="1"/>
      <c r="LNC99" s="1"/>
      <c r="LND99" s="1"/>
      <c r="LNE99" s="1"/>
      <c r="LNF99" s="1"/>
      <c r="LNG99" s="1"/>
      <c r="LNH99" s="1"/>
      <c r="LNI99" s="1"/>
      <c r="LNJ99" s="1"/>
      <c r="LNK99" s="1"/>
      <c r="LNL99" s="1"/>
      <c r="LNM99" s="1"/>
      <c r="LNN99" s="1"/>
      <c r="LNO99" s="1"/>
      <c r="LNP99" s="1"/>
      <c r="LNQ99" s="1"/>
      <c r="LNR99" s="1"/>
      <c r="LNS99" s="1"/>
      <c r="LNT99" s="1"/>
      <c r="LNU99" s="1"/>
      <c r="LNV99" s="1"/>
      <c r="LNW99" s="1"/>
      <c r="LNX99" s="1"/>
      <c r="LNY99" s="1"/>
      <c r="LNZ99" s="1"/>
      <c r="LOA99" s="1"/>
      <c r="LOB99" s="1"/>
      <c r="LOC99" s="1"/>
      <c r="LOD99" s="1"/>
      <c r="LOE99" s="1"/>
      <c r="LOF99" s="1"/>
      <c r="LOG99" s="1"/>
      <c r="LOH99" s="1"/>
      <c r="LOI99" s="1"/>
      <c r="LOJ99" s="1"/>
      <c r="LOK99" s="1"/>
      <c r="LOL99" s="1"/>
      <c r="LOM99" s="1"/>
      <c r="LON99" s="1"/>
      <c r="LOO99" s="1"/>
      <c r="LOP99" s="1"/>
      <c r="LOQ99" s="1"/>
      <c r="LOR99" s="1"/>
      <c r="LOS99" s="1"/>
      <c r="LOT99" s="1"/>
      <c r="LOU99" s="1"/>
      <c r="LOV99" s="1"/>
      <c r="LOW99" s="1"/>
      <c r="LOX99" s="1"/>
      <c r="LOY99" s="1"/>
      <c r="LOZ99" s="1"/>
      <c r="LPA99" s="1"/>
      <c r="LPB99" s="1"/>
      <c r="LPC99" s="1"/>
      <c r="LPD99" s="1"/>
      <c r="LPE99" s="1"/>
      <c r="LPF99" s="1"/>
      <c r="LPG99" s="1"/>
      <c r="LPH99" s="1"/>
      <c r="LPI99" s="1"/>
      <c r="LPJ99" s="1"/>
      <c r="LPK99" s="1"/>
      <c r="LPL99" s="1"/>
      <c r="LPM99" s="1"/>
      <c r="LPN99" s="1"/>
      <c r="LPO99" s="1"/>
      <c r="LPP99" s="1"/>
      <c r="LPQ99" s="1"/>
      <c r="LPR99" s="1"/>
      <c r="LPS99" s="1"/>
      <c r="LPT99" s="1"/>
      <c r="LPU99" s="1"/>
      <c r="LPV99" s="1"/>
      <c r="LPW99" s="1"/>
      <c r="LPX99" s="1"/>
      <c r="LPY99" s="1"/>
      <c r="LPZ99" s="1"/>
      <c r="LQA99" s="1"/>
      <c r="LQB99" s="1"/>
      <c r="LQC99" s="1"/>
      <c r="LQD99" s="1"/>
      <c r="LQE99" s="1"/>
      <c r="LQF99" s="1"/>
      <c r="LQG99" s="1"/>
      <c r="LQH99" s="1"/>
      <c r="LQI99" s="1"/>
      <c r="LQJ99" s="1"/>
      <c r="LQK99" s="1"/>
      <c r="LQL99" s="1"/>
      <c r="LQM99" s="1"/>
      <c r="LQN99" s="1"/>
      <c r="LQO99" s="1"/>
      <c r="LQP99" s="1"/>
      <c r="LQQ99" s="1"/>
      <c r="LQR99" s="1"/>
      <c r="LQS99" s="1"/>
      <c r="LQT99" s="1"/>
      <c r="LQU99" s="1"/>
      <c r="LQV99" s="1"/>
      <c r="LQW99" s="1"/>
      <c r="LQX99" s="1"/>
      <c r="LQY99" s="1"/>
      <c r="LQZ99" s="1"/>
      <c r="LRA99" s="1"/>
      <c r="LRB99" s="1"/>
      <c r="LRC99" s="1"/>
      <c r="LRD99" s="1"/>
      <c r="LRE99" s="1"/>
      <c r="LRF99" s="1"/>
      <c r="LRG99" s="1"/>
      <c r="LRH99" s="1"/>
      <c r="LRI99" s="1"/>
      <c r="LRJ99" s="1"/>
      <c r="LRK99" s="1"/>
      <c r="LRL99" s="1"/>
      <c r="LRM99" s="1"/>
      <c r="LRN99" s="1"/>
      <c r="LRO99" s="1"/>
      <c r="LRP99" s="1"/>
      <c r="LRQ99" s="1"/>
      <c r="LRR99" s="1"/>
      <c r="LRS99" s="1"/>
      <c r="LRT99" s="1"/>
      <c r="LRU99" s="1"/>
      <c r="LRV99" s="1"/>
      <c r="LRW99" s="1"/>
      <c r="LRX99" s="1"/>
      <c r="LRY99" s="1"/>
      <c r="LRZ99" s="1"/>
      <c r="LSA99" s="1"/>
      <c r="LSB99" s="1"/>
      <c r="LSC99" s="1"/>
      <c r="LSD99" s="1"/>
      <c r="LSE99" s="1"/>
      <c r="LSF99" s="1"/>
      <c r="LSG99" s="1"/>
      <c r="LSH99" s="1"/>
      <c r="LSI99" s="1"/>
      <c r="LSJ99" s="1"/>
      <c r="LSK99" s="1"/>
      <c r="LSL99" s="1"/>
      <c r="LSM99" s="1"/>
      <c r="LSN99" s="1"/>
      <c r="LSO99" s="1"/>
      <c r="LSP99" s="1"/>
      <c r="LSQ99" s="1"/>
      <c r="LSR99" s="1"/>
      <c r="LSS99" s="1"/>
      <c r="LST99" s="1"/>
      <c r="LSU99" s="1"/>
      <c r="LSV99" s="1"/>
      <c r="LSW99" s="1"/>
      <c r="LSX99" s="1"/>
      <c r="LSY99" s="1"/>
      <c r="LSZ99" s="1"/>
      <c r="LTA99" s="1"/>
      <c r="LTB99" s="1"/>
      <c r="LTC99" s="1"/>
      <c r="LTD99" s="1"/>
      <c r="LTE99" s="1"/>
      <c r="LTF99" s="1"/>
      <c r="LTG99" s="1"/>
      <c r="LTH99" s="1"/>
      <c r="LTI99" s="1"/>
      <c r="LTJ99" s="1"/>
      <c r="LTK99" s="1"/>
      <c r="LTL99" s="1"/>
      <c r="LTM99" s="1"/>
      <c r="LTN99" s="1"/>
      <c r="LTO99" s="1"/>
      <c r="LTP99" s="1"/>
      <c r="LTQ99" s="1"/>
      <c r="LTR99" s="1"/>
      <c r="LTS99" s="1"/>
      <c r="LTT99" s="1"/>
      <c r="LTU99" s="1"/>
      <c r="LTV99" s="1"/>
      <c r="LTW99" s="1"/>
      <c r="LTX99" s="1"/>
      <c r="LTY99" s="1"/>
      <c r="LTZ99" s="1"/>
      <c r="LUA99" s="1"/>
      <c r="LUB99" s="1"/>
      <c r="LUC99" s="1"/>
      <c r="LUD99" s="1"/>
      <c r="LUE99" s="1"/>
      <c r="LUF99" s="1"/>
      <c r="LUG99" s="1"/>
      <c r="LUH99" s="1"/>
      <c r="LUI99" s="1"/>
      <c r="LUJ99" s="1"/>
      <c r="LUK99" s="1"/>
      <c r="LUL99" s="1"/>
      <c r="LUM99" s="1"/>
      <c r="LUN99" s="1"/>
      <c r="LUO99" s="1"/>
      <c r="LUP99" s="1"/>
      <c r="LUQ99" s="1"/>
      <c r="LUR99" s="1"/>
      <c r="LUS99" s="1"/>
      <c r="LUT99" s="1"/>
      <c r="LUU99" s="1"/>
      <c r="LUV99" s="1"/>
      <c r="LUW99" s="1"/>
      <c r="LUX99" s="1"/>
      <c r="LUY99" s="1"/>
      <c r="LUZ99" s="1"/>
      <c r="LVA99" s="1"/>
      <c r="LVB99" s="1"/>
      <c r="LVC99" s="1"/>
      <c r="LVD99" s="1"/>
      <c r="LVE99" s="1"/>
      <c r="LVF99" s="1"/>
      <c r="LVG99" s="1"/>
      <c r="LVH99" s="1"/>
      <c r="LVI99" s="1"/>
      <c r="LVJ99" s="1"/>
      <c r="LVK99" s="1"/>
      <c r="LVL99" s="1"/>
      <c r="LVM99" s="1"/>
      <c r="LVN99" s="1"/>
      <c r="LVO99" s="1"/>
      <c r="LVP99" s="1"/>
      <c r="LVQ99" s="1"/>
      <c r="LVR99" s="1"/>
      <c r="LVS99" s="1"/>
      <c r="LVT99" s="1"/>
      <c r="LVU99" s="1"/>
      <c r="LVV99" s="1"/>
      <c r="LVW99" s="1"/>
      <c r="LVX99" s="1"/>
      <c r="LVY99" s="1"/>
      <c r="LVZ99" s="1"/>
      <c r="LWA99" s="1"/>
      <c r="LWB99" s="1"/>
      <c r="LWC99" s="1"/>
      <c r="LWD99" s="1"/>
      <c r="LWE99" s="1"/>
      <c r="LWF99" s="1"/>
      <c r="LWG99" s="1"/>
      <c r="LWH99" s="1"/>
      <c r="LWI99" s="1"/>
      <c r="LWJ99" s="1"/>
      <c r="LWK99" s="1"/>
      <c r="LWL99" s="1"/>
      <c r="LWM99" s="1"/>
      <c r="LWN99" s="1"/>
      <c r="LWO99" s="1"/>
      <c r="LWP99" s="1"/>
      <c r="LWQ99" s="1"/>
      <c r="LWR99" s="1"/>
      <c r="LWS99" s="1"/>
      <c r="LWT99" s="1"/>
      <c r="LWU99" s="1"/>
      <c r="LWV99" s="1"/>
      <c r="LWW99" s="1"/>
      <c r="LWX99" s="1"/>
      <c r="LWY99" s="1"/>
      <c r="LWZ99" s="1"/>
      <c r="LXA99" s="1"/>
      <c r="LXB99" s="1"/>
      <c r="LXC99" s="1"/>
      <c r="LXD99" s="1"/>
      <c r="LXE99" s="1"/>
      <c r="LXF99" s="1"/>
      <c r="LXG99" s="1"/>
      <c r="LXH99" s="1"/>
      <c r="LXI99" s="1"/>
      <c r="LXJ99" s="1"/>
      <c r="LXK99" s="1"/>
      <c r="LXL99" s="1"/>
      <c r="LXM99" s="1"/>
      <c r="LXN99" s="1"/>
      <c r="LXO99" s="1"/>
      <c r="LXP99" s="1"/>
      <c r="LXQ99" s="1"/>
      <c r="LXR99" s="1"/>
      <c r="LXS99" s="1"/>
      <c r="LXT99" s="1"/>
      <c r="LXU99" s="1"/>
      <c r="LXV99" s="1"/>
      <c r="LXW99" s="1"/>
      <c r="LXX99" s="1"/>
      <c r="LXY99" s="1"/>
      <c r="LXZ99" s="1"/>
      <c r="LYA99" s="1"/>
      <c r="LYB99" s="1"/>
      <c r="LYC99" s="1"/>
      <c r="LYD99" s="1"/>
      <c r="LYE99" s="1"/>
      <c r="LYF99" s="1"/>
      <c r="LYG99" s="1"/>
      <c r="LYH99" s="1"/>
      <c r="LYI99" s="1"/>
      <c r="LYJ99" s="1"/>
      <c r="LYK99" s="1"/>
      <c r="LYL99" s="1"/>
      <c r="LYM99" s="1"/>
      <c r="LYN99" s="1"/>
      <c r="LYO99" s="1"/>
      <c r="LYP99" s="1"/>
      <c r="LYQ99" s="1"/>
      <c r="LYR99" s="1"/>
      <c r="LYS99" s="1"/>
      <c r="LYT99" s="1"/>
      <c r="LYU99" s="1"/>
      <c r="LYV99" s="1"/>
      <c r="LYW99" s="1"/>
      <c r="LYX99" s="1"/>
      <c r="LYY99" s="1"/>
      <c r="LYZ99" s="1"/>
      <c r="LZA99" s="1"/>
      <c r="LZB99" s="1"/>
      <c r="LZC99" s="1"/>
      <c r="LZD99" s="1"/>
      <c r="LZE99" s="1"/>
      <c r="LZF99" s="1"/>
      <c r="LZG99" s="1"/>
      <c r="LZH99" s="1"/>
      <c r="LZI99" s="1"/>
      <c r="LZJ99" s="1"/>
      <c r="LZK99" s="1"/>
      <c r="LZL99" s="1"/>
      <c r="LZM99" s="1"/>
      <c r="LZN99" s="1"/>
      <c r="LZO99" s="1"/>
      <c r="LZP99" s="1"/>
      <c r="LZQ99" s="1"/>
      <c r="LZR99" s="1"/>
      <c r="LZS99" s="1"/>
      <c r="LZT99" s="1"/>
      <c r="LZU99" s="1"/>
      <c r="LZV99" s="1"/>
      <c r="LZW99" s="1"/>
      <c r="LZX99" s="1"/>
      <c r="LZY99" s="1"/>
      <c r="LZZ99" s="1"/>
      <c r="MAA99" s="1"/>
      <c r="MAB99" s="1"/>
      <c r="MAC99" s="1"/>
      <c r="MAD99" s="1"/>
      <c r="MAE99" s="1"/>
      <c r="MAF99" s="1"/>
      <c r="MAG99" s="1"/>
      <c r="MAH99" s="1"/>
      <c r="MAI99" s="1"/>
      <c r="MAJ99" s="1"/>
      <c r="MAK99" s="1"/>
      <c r="MAL99" s="1"/>
      <c r="MAM99" s="1"/>
      <c r="MAN99" s="1"/>
      <c r="MAO99" s="1"/>
      <c r="MAP99" s="1"/>
      <c r="MAQ99" s="1"/>
      <c r="MAR99" s="1"/>
      <c r="MAS99" s="1"/>
      <c r="MAT99" s="1"/>
      <c r="MAU99" s="1"/>
      <c r="MAV99" s="1"/>
      <c r="MAW99" s="1"/>
      <c r="MAX99" s="1"/>
      <c r="MAY99" s="1"/>
      <c r="MAZ99" s="1"/>
      <c r="MBA99" s="1"/>
      <c r="MBB99" s="1"/>
      <c r="MBC99" s="1"/>
      <c r="MBD99" s="1"/>
      <c r="MBE99" s="1"/>
      <c r="MBF99" s="1"/>
      <c r="MBG99" s="1"/>
      <c r="MBH99" s="1"/>
      <c r="MBI99" s="1"/>
      <c r="MBJ99" s="1"/>
      <c r="MBK99" s="1"/>
      <c r="MBL99" s="1"/>
      <c r="MBM99" s="1"/>
      <c r="MBN99" s="1"/>
      <c r="MBO99" s="1"/>
      <c r="MBP99" s="1"/>
      <c r="MBQ99" s="1"/>
      <c r="MBR99" s="1"/>
      <c r="MBS99" s="1"/>
      <c r="MBT99" s="1"/>
      <c r="MBU99" s="1"/>
      <c r="MBV99" s="1"/>
      <c r="MBW99" s="1"/>
      <c r="MBX99" s="1"/>
      <c r="MBY99" s="1"/>
      <c r="MBZ99" s="1"/>
      <c r="MCA99" s="1"/>
      <c r="MCB99" s="1"/>
      <c r="MCC99" s="1"/>
      <c r="MCD99" s="1"/>
      <c r="MCE99" s="1"/>
      <c r="MCF99" s="1"/>
      <c r="MCG99" s="1"/>
      <c r="MCH99" s="1"/>
      <c r="MCI99" s="1"/>
      <c r="MCJ99" s="1"/>
      <c r="MCK99" s="1"/>
      <c r="MCL99" s="1"/>
      <c r="MCM99" s="1"/>
      <c r="MCN99" s="1"/>
      <c r="MCO99" s="1"/>
      <c r="MCP99" s="1"/>
      <c r="MCQ99" s="1"/>
      <c r="MCR99" s="1"/>
      <c r="MCS99" s="1"/>
      <c r="MCT99" s="1"/>
      <c r="MCU99" s="1"/>
      <c r="MCV99" s="1"/>
      <c r="MCW99" s="1"/>
      <c r="MCX99" s="1"/>
      <c r="MCY99" s="1"/>
      <c r="MCZ99" s="1"/>
      <c r="MDA99" s="1"/>
      <c r="MDB99" s="1"/>
      <c r="MDC99" s="1"/>
      <c r="MDD99" s="1"/>
      <c r="MDE99" s="1"/>
      <c r="MDF99" s="1"/>
      <c r="MDG99" s="1"/>
      <c r="MDH99" s="1"/>
      <c r="MDI99" s="1"/>
      <c r="MDJ99" s="1"/>
      <c r="MDK99" s="1"/>
      <c r="MDL99" s="1"/>
      <c r="MDM99" s="1"/>
      <c r="MDN99" s="1"/>
      <c r="MDO99" s="1"/>
      <c r="MDP99" s="1"/>
      <c r="MDQ99" s="1"/>
      <c r="MDR99" s="1"/>
      <c r="MDS99" s="1"/>
      <c r="MDT99" s="1"/>
      <c r="MDU99" s="1"/>
      <c r="MDV99" s="1"/>
      <c r="MDW99" s="1"/>
      <c r="MDX99" s="1"/>
      <c r="MDY99" s="1"/>
      <c r="MDZ99" s="1"/>
      <c r="MEA99" s="1"/>
      <c r="MEB99" s="1"/>
      <c r="MEC99" s="1"/>
      <c r="MED99" s="1"/>
      <c r="MEE99" s="1"/>
      <c r="MEF99" s="1"/>
      <c r="MEG99" s="1"/>
      <c r="MEH99" s="1"/>
      <c r="MEI99" s="1"/>
      <c r="MEJ99" s="1"/>
      <c r="MEK99" s="1"/>
      <c r="MEL99" s="1"/>
      <c r="MEM99" s="1"/>
      <c r="MEN99" s="1"/>
      <c r="MEO99" s="1"/>
      <c r="MEP99" s="1"/>
      <c r="MEQ99" s="1"/>
      <c r="MER99" s="1"/>
      <c r="MES99" s="1"/>
      <c r="MET99" s="1"/>
      <c r="MEU99" s="1"/>
      <c r="MEV99" s="1"/>
      <c r="MEW99" s="1"/>
      <c r="MEX99" s="1"/>
      <c r="MEY99" s="1"/>
      <c r="MEZ99" s="1"/>
      <c r="MFA99" s="1"/>
      <c r="MFB99" s="1"/>
      <c r="MFC99" s="1"/>
      <c r="MFD99" s="1"/>
      <c r="MFE99" s="1"/>
      <c r="MFF99" s="1"/>
      <c r="MFG99" s="1"/>
      <c r="MFH99" s="1"/>
      <c r="MFI99" s="1"/>
      <c r="MFJ99" s="1"/>
      <c r="MFK99" s="1"/>
      <c r="MFL99" s="1"/>
      <c r="MFM99" s="1"/>
      <c r="MFN99" s="1"/>
      <c r="MFO99" s="1"/>
      <c r="MFP99" s="1"/>
      <c r="MFQ99" s="1"/>
      <c r="MFR99" s="1"/>
      <c r="MFS99" s="1"/>
      <c r="MFT99" s="1"/>
      <c r="MFU99" s="1"/>
      <c r="MFV99" s="1"/>
      <c r="MFW99" s="1"/>
      <c r="MFX99" s="1"/>
      <c r="MFY99" s="1"/>
      <c r="MFZ99" s="1"/>
      <c r="MGA99" s="1"/>
      <c r="MGB99" s="1"/>
      <c r="MGC99" s="1"/>
      <c r="MGD99" s="1"/>
      <c r="MGE99" s="1"/>
      <c r="MGF99" s="1"/>
      <c r="MGG99" s="1"/>
      <c r="MGH99" s="1"/>
      <c r="MGI99" s="1"/>
      <c r="MGJ99" s="1"/>
      <c r="MGK99" s="1"/>
      <c r="MGL99" s="1"/>
      <c r="MGM99" s="1"/>
      <c r="MGN99" s="1"/>
      <c r="MGO99" s="1"/>
      <c r="MGP99" s="1"/>
      <c r="MGQ99" s="1"/>
      <c r="MGR99" s="1"/>
      <c r="MGS99" s="1"/>
      <c r="MGT99" s="1"/>
      <c r="MGU99" s="1"/>
      <c r="MGV99" s="1"/>
      <c r="MGW99" s="1"/>
      <c r="MGX99" s="1"/>
      <c r="MGY99" s="1"/>
      <c r="MGZ99" s="1"/>
      <c r="MHA99" s="1"/>
      <c r="MHB99" s="1"/>
      <c r="MHC99" s="1"/>
      <c r="MHD99" s="1"/>
      <c r="MHE99" s="1"/>
      <c r="MHF99" s="1"/>
      <c r="MHG99" s="1"/>
      <c r="MHH99" s="1"/>
      <c r="MHI99" s="1"/>
      <c r="MHJ99" s="1"/>
      <c r="MHK99" s="1"/>
      <c r="MHL99" s="1"/>
      <c r="MHM99" s="1"/>
      <c r="MHN99" s="1"/>
      <c r="MHO99" s="1"/>
      <c r="MHP99" s="1"/>
      <c r="MHQ99" s="1"/>
      <c r="MHR99" s="1"/>
      <c r="MHS99" s="1"/>
      <c r="MHT99" s="1"/>
      <c r="MHU99" s="1"/>
      <c r="MHV99" s="1"/>
      <c r="MHW99" s="1"/>
      <c r="MHX99" s="1"/>
      <c r="MHY99" s="1"/>
      <c r="MHZ99" s="1"/>
      <c r="MIA99" s="1"/>
      <c r="MIB99" s="1"/>
      <c r="MIC99" s="1"/>
      <c r="MID99" s="1"/>
      <c r="MIE99" s="1"/>
      <c r="MIF99" s="1"/>
      <c r="MIG99" s="1"/>
      <c r="MIH99" s="1"/>
      <c r="MII99" s="1"/>
      <c r="MIJ99" s="1"/>
      <c r="MIK99" s="1"/>
      <c r="MIL99" s="1"/>
      <c r="MIM99" s="1"/>
      <c r="MIN99" s="1"/>
      <c r="MIO99" s="1"/>
      <c r="MIP99" s="1"/>
      <c r="MIQ99" s="1"/>
      <c r="MIR99" s="1"/>
      <c r="MIS99" s="1"/>
      <c r="MIT99" s="1"/>
      <c r="MIU99" s="1"/>
      <c r="MIV99" s="1"/>
      <c r="MIW99" s="1"/>
      <c r="MIX99" s="1"/>
      <c r="MIY99" s="1"/>
      <c r="MIZ99" s="1"/>
      <c r="MJA99" s="1"/>
      <c r="MJB99" s="1"/>
      <c r="MJC99" s="1"/>
      <c r="MJD99" s="1"/>
      <c r="MJE99" s="1"/>
      <c r="MJF99" s="1"/>
      <c r="MJG99" s="1"/>
      <c r="MJH99" s="1"/>
      <c r="MJI99" s="1"/>
      <c r="MJJ99" s="1"/>
      <c r="MJK99" s="1"/>
      <c r="MJL99" s="1"/>
      <c r="MJM99" s="1"/>
      <c r="MJN99" s="1"/>
      <c r="MJO99" s="1"/>
      <c r="MJP99" s="1"/>
      <c r="MJQ99" s="1"/>
      <c r="MJR99" s="1"/>
      <c r="MJS99" s="1"/>
      <c r="MJT99" s="1"/>
      <c r="MJU99" s="1"/>
      <c r="MJV99" s="1"/>
      <c r="MJW99" s="1"/>
      <c r="MJX99" s="1"/>
      <c r="MJY99" s="1"/>
      <c r="MJZ99" s="1"/>
      <c r="MKA99" s="1"/>
      <c r="MKB99" s="1"/>
      <c r="MKC99" s="1"/>
      <c r="MKD99" s="1"/>
      <c r="MKE99" s="1"/>
      <c r="MKF99" s="1"/>
      <c r="MKG99" s="1"/>
      <c r="MKH99" s="1"/>
      <c r="MKI99" s="1"/>
      <c r="MKJ99" s="1"/>
      <c r="MKK99" s="1"/>
      <c r="MKL99" s="1"/>
      <c r="MKM99" s="1"/>
      <c r="MKN99" s="1"/>
      <c r="MKO99" s="1"/>
      <c r="MKP99" s="1"/>
      <c r="MKQ99" s="1"/>
      <c r="MKR99" s="1"/>
      <c r="MKS99" s="1"/>
      <c r="MKT99" s="1"/>
      <c r="MKU99" s="1"/>
      <c r="MKV99" s="1"/>
      <c r="MKW99" s="1"/>
      <c r="MKX99" s="1"/>
      <c r="MKY99" s="1"/>
      <c r="MKZ99" s="1"/>
      <c r="MLA99" s="1"/>
      <c r="MLB99" s="1"/>
      <c r="MLC99" s="1"/>
      <c r="MLD99" s="1"/>
      <c r="MLE99" s="1"/>
      <c r="MLF99" s="1"/>
      <c r="MLG99" s="1"/>
      <c r="MLH99" s="1"/>
      <c r="MLI99" s="1"/>
      <c r="MLJ99" s="1"/>
      <c r="MLK99" s="1"/>
      <c r="MLL99" s="1"/>
      <c r="MLM99" s="1"/>
      <c r="MLN99" s="1"/>
      <c r="MLO99" s="1"/>
      <c r="MLP99" s="1"/>
      <c r="MLQ99" s="1"/>
      <c r="MLR99" s="1"/>
      <c r="MLS99" s="1"/>
      <c r="MLT99" s="1"/>
      <c r="MLU99" s="1"/>
      <c r="MLV99" s="1"/>
      <c r="MLW99" s="1"/>
      <c r="MLX99" s="1"/>
      <c r="MLY99" s="1"/>
      <c r="MLZ99" s="1"/>
      <c r="MMA99" s="1"/>
      <c r="MMB99" s="1"/>
      <c r="MMC99" s="1"/>
      <c r="MMD99" s="1"/>
      <c r="MME99" s="1"/>
      <c r="MMF99" s="1"/>
      <c r="MMG99" s="1"/>
      <c r="MMH99" s="1"/>
      <c r="MMI99" s="1"/>
      <c r="MMJ99" s="1"/>
      <c r="MMK99" s="1"/>
      <c r="MML99" s="1"/>
      <c r="MMM99" s="1"/>
      <c r="MMN99" s="1"/>
      <c r="MMO99" s="1"/>
      <c r="MMP99" s="1"/>
      <c r="MMQ99" s="1"/>
      <c r="MMR99" s="1"/>
      <c r="MMS99" s="1"/>
      <c r="MMT99" s="1"/>
      <c r="MMU99" s="1"/>
      <c r="MMV99" s="1"/>
      <c r="MMW99" s="1"/>
      <c r="MMX99" s="1"/>
      <c r="MMY99" s="1"/>
      <c r="MMZ99" s="1"/>
      <c r="MNA99" s="1"/>
      <c r="MNB99" s="1"/>
      <c r="MNC99" s="1"/>
      <c r="MND99" s="1"/>
      <c r="MNE99" s="1"/>
      <c r="MNF99" s="1"/>
      <c r="MNG99" s="1"/>
      <c r="MNH99" s="1"/>
      <c r="MNI99" s="1"/>
      <c r="MNJ99" s="1"/>
      <c r="MNK99" s="1"/>
      <c r="MNL99" s="1"/>
      <c r="MNM99" s="1"/>
      <c r="MNN99" s="1"/>
      <c r="MNO99" s="1"/>
      <c r="MNP99" s="1"/>
      <c r="MNQ99" s="1"/>
      <c r="MNR99" s="1"/>
      <c r="MNS99" s="1"/>
      <c r="MNT99" s="1"/>
      <c r="MNU99" s="1"/>
      <c r="MNV99" s="1"/>
      <c r="MNW99" s="1"/>
      <c r="MNX99" s="1"/>
      <c r="MNY99" s="1"/>
      <c r="MNZ99" s="1"/>
      <c r="MOA99" s="1"/>
      <c r="MOB99" s="1"/>
      <c r="MOC99" s="1"/>
      <c r="MOD99" s="1"/>
      <c r="MOE99" s="1"/>
      <c r="MOF99" s="1"/>
      <c r="MOG99" s="1"/>
      <c r="MOH99" s="1"/>
      <c r="MOI99" s="1"/>
      <c r="MOJ99" s="1"/>
      <c r="MOK99" s="1"/>
      <c r="MOL99" s="1"/>
      <c r="MOM99" s="1"/>
      <c r="MON99" s="1"/>
      <c r="MOO99" s="1"/>
      <c r="MOP99" s="1"/>
      <c r="MOQ99" s="1"/>
      <c r="MOR99" s="1"/>
      <c r="MOS99" s="1"/>
      <c r="MOT99" s="1"/>
      <c r="MOU99" s="1"/>
      <c r="MOV99" s="1"/>
      <c r="MOW99" s="1"/>
      <c r="MOX99" s="1"/>
      <c r="MOY99" s="1"/>
      <c r="MOZ99" s="1"/>
      <c r="MPA99" s="1"/>
      <c r="MPB99" s="1"/>
      <c r="MPC99" s="1"/>
      <c r="MPD99" s="1"/>
      <c r="MPE99" s="1"/>
      <c r="MPF99" s="1"/>
      <c r="MPG99" s="1"/>
      <c r="MPH99" s="1"/>
      <c r="MPI99" s="1"/>
      <c r="MPJ99" s="1"/>
      <c r="MPK99" s="1"/>
      <c r="MPL99" s="1"/>
      <c r="MPM99" s="1"/>
      <c r="MPN99" s="1"/>
      <c r="MPO99" s="1"/>
      <c r="MPP99" s="1"/>
      <c r="MPQ99" s="1"/>
      <c r="MPR99" s="1"/>
      <c r="MPS99" s="1"/>
      <c r="MPT99" s="1"/>
      <c r="MPU99" s="1"/>
      <c r="MPV99" s="1"/>
      <c r="MPW99" s="1"/>
      <c r="MPX99" s="1"/>
      <c r="MPY99" s="1"/>
      <c r="MPZ99" s="1"/>
      <c r="MQA99" s="1"/>
      <c r="MQB99" s="1"/>
      <c r="MQC99" s="1"/>
      <c r="MQD99" s="1"/>
      <c r="MQE99" s="1"/>
      <c r="MQF99" s="1"/>
      <c r="MQG99" s="1"/>
      <c r="MQH99" s="1"/>
      <c r="MQI99" s="1"/>
      <c r="MQJ99" s="1"/>
      <c r="MQK99" s="1"/>
      <c r="MQL99" s="1"/>
      <c r="MQM99" s="1"/>
      <c r="MQN99" s="1"/>
      <c r="MQO99" s="1"/>
      <c r="MQP99" s="1"/>
      <c r="MQQ99" s="1"/>
      <c r="MQR99" s="1"/>
      <c r="MQS99" s="1"/>
      <c r="MQT99" s="1"/>
      <c r="MQU99" s="1"/>
      <c r="MQV99" s="1"/>
      <c r="MQW99" s="1"/>
      <c r="MQX99" s="1"/>
      <c r="MQY99" s="1"/>
      <c r="MQZ99" s="1"/>
      <c r="MRA99" s="1"/>
      <c r="MRB99" s="1"/>
      <c r="MRC99" s="1"/>
      <c r="MRD99" s="1"/>
      <c r="MRE99" s="1"/>
      <c r="MRF99" s="1"/>
      <c r="MRG99" s="1"/>
      <c r="MRH99" s="1"/>
      <c r="MRI99" s="1"/>
      <c r="MRJ99" s="1"/>
      <c r="MRK99" s="1"/>
      <c r="MRL99" s="1"/>
      <c r="MRM99" s="1"/>
      <c r="MRN99" s="1"/>
      <c r="MRO99" s="1"/>
      <c r="MRP99" s="1"/>
      <c r="MRQ99" s="1"/>
      <c r="MRR99" s="1"/>
      <c r="MRS99" s="1"/>
      <c r="MRT99" s="1"/>
      <c r="MRU99" s="1"/>
      <c r="MRV99" s="1"/>
      <c r="MRW99" s="1"/>
      <c r="MRX99" s="1"/>
      <c r="MRY99" s="1"/>
      <c r="MRZ99" s="1"/>
      <c r="MSA99" s="1"/>
      <c r="MSB99" s="1"/>
      <c r="MSC99" s="1"/>
      <c r="MSD99" s="1"/>
      <c r="MSE99" s="1"/>
      <c r="MSF99" s="1"/>
      <c r="MSG99" s="1"/>
      <c r="MSH99" s="1"/>
      <c r="MSI99" s="1"/>
      <c r="MSJ99" s="1"/>
      <c r="MSK99" s="1"/>
      <c r="MSL99" s="1"/>
      <c r="MSM99" s="1"/>
      <c r="MSN99" s="1"/>
      <c r="MSO99" s="1"/>
      <c r="MSP99" s="1"/>
      <c r="MSQ99" s="1"/>
      <c r="MSR99" s="1"/>
      <c r="MSS99" s="1"/>
      <c r="MST99" s="1"/>
      <c r="MSU99" s="1"/>
      <c r="MSV99" s="1"/>
      <c r="MSW99" s="1"/>
      <c r="MSX99" s="1"/>
      <c r="MSY99" s="1"/>
      <c r="MSZ99" s="1"/>
      <c r="MTA99" s="1"/>
      <c r="MTB99" s="1"/>
      <c r="MTC99" s="1"/>
      <c r="MTD99" s="1"/>
      <c r="MTE99" s="1"/>
      <c r="MTF99" s="1"/>
      <c r="MTG99" s="1"/>
      <c r="MTH99" s="1"/>
      <c r="MTI99" s="1"/>
      <c r="MTJ99" s="1"/>
      <c r="MTK99" s="1"/>
      <c r="MTL99" s="1"/>
      <c r="MTM99" s="1"/>
      <c r="MTN99" s="1"/>
      <c r="MTO99" s="1"/>
      <c r="MTP99" s="1"/>
      <c r="MTQ99" s="1"/>
      <c r="MTR99" s="1"/>
      <c r="MTS99" s="1"/>
      <c r="MTT99" s="1"/>
      <c r="MTU99" s="1"/>
      <c r="MTV99" s="1"/>
      <c r="MTW99" s="1"/>
      <c r="MTX99" s="1"/>
      <c r="MTY99" s="1"/>
      <c r="MTZ99" s="1"/>
      <c r="MUA99" s="1"/>
      <c r="MUB99" s="1"/>
      <c r="MUC99" s="1"/>
      <c r="MUD99" s="1"/>
      <c r="MUE99" s="1"/>
      <c r="MUF99" s="1"/>
      <c r="MUG99" s="1"/>
      <c r="MUH99" s="1"/>
      <c r="MUI99" s="1"/>
      <c r="MUJ99" s="1"/>
      <c r="MUK99" s="1"/>
      <c r="MUL99" s="1"/>
      <c r="MUM99" s="1"/>
      <c r="MUN99" s="1"/>
      <c r="MUO99" s="1"/>
      <c r="MUP99" s="1"/>
      <c r="MUQ99" s="1"/>
      <c r="MUR99" s="1"/>
      <c r="MUS99" s="1"/>
      <c r="MUT99" s="1"/>
      <c r="MUU99" s="1"/>
      <c r="MUV99" s="1"/>
      <c r="MUW99" s="1"/>
      <c r="MUX99" s="1"/>
      <c r="MUY99" s="1"/>
      <c r="MUZ99" s="1"/>
      <c r="MVA99" s="1"/>
      <c r="MVB99" s="1"/>
      <c r="MVC99" s="1"/>
      <c r="MVD99" s="1"/>
      <c r="MVE99" s="1"/>
      <c r="MVF99" s="1"/>
      <c r="MVG99" s="1"/>
      <c r="MVH99" s="1"/>
      <c r="MVI99" s="1"/>
      <c r="MVJ99" s="1"/>
      <c r="MVK99" s="1"/>
      <c r="MVL99" s="1"/>
      <c r="MVM99" s="1"/>
      <c r="MVN99" s="1"/>
      <c r="MVO99" s="1"/>
      <c r="MVP99" s="1"/>
      <c r="MVQ99" s="1"/>
      <c r="MVR99" s="1"/>
      <c r="MVS99" s="1"/>
      <c r="MVT99" s="1"/>
      <c r="MVU99" s="1"/>
      <c r="MVV99" s="1"/>
      <c r="MVW99" s="1"/>
      <c r="MVX99" s="1"/>
      <c r="MVY99" s="1"/>
      <c r="MVZ99" s="1"/>
      <c r="MWA99" s="1"/>
      <c r="MWB99" s="1"/>
      <c r="MWC99" s="1"/>
      <c r="MWD99" s="1"/>
      <c r="MWE99" s="1"/>
      <c r="MWF99" s="1"/>
      <c r="MWG99" s="1"/>
      <c r="MWH99" s="1"/>
      <c r="MWI99" s="1"/>
      <c r="MWJ99" s="1"/>
      <c r="MWK99" s="1"/>
      <c r="MWL99" s="1"/>
      <c r="MWM99" s="1"/>
      <c r="MWN99" s="1"/>
      <c r="MWO99" s="1"/>
      <c r="MWP99" s="1"/>
      <c r="MWQ99" s="1"/>
      <c r="MWR99" s="1"/>
      <c r="MWS99" s="1"/>
      <c r="MWT99" s="1"/>
      <c r="MWU99" s="1"/>
      <c r="MWV99" s="1"/>
      <c r="MWW99" s="1"/>
      <c r="MWX99" s="1"/>
      <c r="MWY99" s="1"/>
      <c r="MWZ99" s="1"/>
      <c r="MXA99" s="1"/>
      <c r="MXB99" s="1"/>
      <c r="MXC99" s="1"/>
      <c r="MXD99" s="1"/>
      <c r="MXE99" s="1"/>
      <c r="MXF99" s="1"/>
      <c r="MXG99" s="1"/>
      <c r="MXH99" s="1"/>
      <c r="MXI99" s="1"/>
      <c r="MXJ99" s="1"/>
      <c r="MXK99" s="1"/>
      <c r="MXL99" s="1"/>
      <c r="MXM99" s="1"/>
      <c r="MXN99" s="1"/>
      <c r="MXO99" s="1"/>
      <c r="MXP99" s="1"/>
      <c r="MXQ99" s="1"/>
      <c r="MXR99" s="1"/>
      <c r="MXS99" s="1"/>
      <c r="MXT99" s="1"/>
      <c r="MXU99" s="1"/>
      <c r="MXV99" s="1"/>
      <c r="MXW99" s="1"/>
      <c r="MXX99" s="1"/>
      <c r="MXY99" s="1"/>
      <c r="MXZ99" s="1"/>
      <c r="MYA99" s="1"/>
      <c r="MYB99" s="1"/>
      <c r="MYC99" s="1"/>
      <c r="MYD99" s="1"/>
      <c r="MYE99" s="1"/>
      <c r="MYF99" s="1"/>
      <c r="MYG99" s="1"/>
      <c r="MYH99" s="1"/>
      <c r="MYI99" s="1"/>
      <c r="MYJ99" s="1"/>
      <c r="MYK99" s="1"/>
      <c r="MYL99" s="1"/>
      <c r="MYM99" s="1"/>
      <c r="MYN99" s="1"/>
      <c r="MYO99" s="1"/>
      <c r="MYP99" s="1"/>
      <c r="MYQ99" s="1"/>
      <c r="MYR99" s="1"/>
      <c r="MYS99" s="1"/>
      <c r="MYT99" s="1"/>
      <c r="MYU99" s="1"/>
      <c r="MYV99" s="1"/>
      <c r="MYW99" s="1"/>
      <c r="MYX99" s="1"/>
      <c r="MYY99" s="1"/>
      <c r="MYZ99" s="1"/>
      <c r="MZA99" s="1"/>
      <c r="MZB99" s="1"/>
      <c r="MZC99" s="1"/>
      <c r="MZD99" s="1"/>
      <c r="MZE99" s="1"/>
      <c r="MZF99" s="1"/>
      <c r="MZG99" s="1"/>
      <c r="MZH99" s="1"/>
      <c r="MZI99" s="1"/>
      <c r="MZJ99" s="1"/>
      <c r="MZK99" s="1"/>
      <c r="MZL99" s="1"/>
      <c r="MZM99" s="1"/>
      <c r="MZN99" s="1"/>
      <c r="MZO99" s="1"/>
      <c r="MZP99" s="1"/>
      <c r="MZQ99" s="1"/>
      <c r="MZR99" s="1"/>
      <c r="MZS99" s="1"/>
      <c r="MZT99" s="1"/>
      <c r="MZU99" s="1"/>
      <c r="MZV99" s="1"/>
      <c r="MZW99" s="1"/>
      <c r="MZX99" s="1"/>
      <c r="MZY99" s="1"/>
      <c r="MZZ99" s="1"/>
      <c r="NAA99" s="1"/>
      <c r="NAB99" s="1"/>
      <c r="NAC99" s="1"/>
      <c r="NAD99" s="1"/>
      <c r="NAE99" s="1"/>
      <c r="NAF99" s="1"/>
      <c r="NAG99" s="1"/>
      <c r="NAH99" s="1"/>
      <c r="NAI99" s="1"/>
      <c r="NAJ99" s="1"/>
      <c r="NAK99" s="1"/>
      <c r="NAL99" s="1"/>
      <c r="NAM99" s="1"/>
      <c r="NAN99" s="1"/>
      <c r="NAO99" s="1"/>
      <c r="NAP99" s="1"/>
      <c r="NAQ99" s="1"/>
      <c r="NAR99" s="1"/>
      <c r="NAS99" s="1"/>
      <c r="NAT99" s="1"/>
      <c r="NAU99" s="1"/>
      <c r="NAV99" s="1"/>
      <c r="NAW99" s="1"/>
      <c r="NAX99" s="1"/>
      <c r="NAY99" s="1"/>
      <c r="NAZ99" s="1"/>
      <c r="NBA99" s="1"/>
      <c r="NBB99" s="1"/>
      <c r="NBC99" s="1"/>
      <c r="NBD99" s="1"/>
      <c r="NBE99" s="1"/>
      <c r="NBF99" s="1"/>
      <c r="NBG99" s="1"/>
      <c r="NBH99" s="1"/>
      <c r="NBI99" s="1"/>
      <c r="NBJ99" s="1"/>
      <c r="NBK99" s="1"/>
      <c r="NBL99" s="1"/>
      <c r="NBM99" s="1"/>
      <c r="NBN99" s="1"/>
      <c r="NBO99" s="1"/>
      <c r="NBP99" s="1"/>
      <c r="NBQ99" s="1"/>
      <c r="NBR99" s="1"/>
      <c r="NBS99" s="1"/>
      <c r="NBT99" s="1"/>
      <c r="NBU99" s="1"/>
      <c r="NBV99" s="1"/>
      <c r="NBW99" s="1"/>
      <c r="NBX99" s="1"/>
      <c r="NBY99" s="1"/>
      <c r="NBZ99" s="1"/>
      <c r="NCA99" s="1"/>
      <c r="NCB99" s="1"/>
      <c r="NCC99" s="1"/>
      <c r="NCD99" s="1"/>
      <c r="NCE99" s="1"/>
      <c r="NCF99" s="1"/>
      <c r="NCG99" s="1"/>
      <c r="NCH99" s="1"/>
      <c r="NCI99" s="1"/>
      <c r="NCJ99" s="1"/>
      <c r="NCK99" s="1"/>
      <c r="NCL99" s="1"/>
      <c r="NCM99" s="1"/>
      <c r="NCN99" s="1"/>
      <c r="NCO99" s="1"/>
      <c r="NCP99" s="1"/>
      <c r="NCQ99" s="1"/>
      <c r="NCR99" s="1"/>
      <c r="NCS99" s="1"/>
      <c r="NCT99" s="1"/>
      <c r="NCU99" s="1"/>
      <c r="NCV99" s="1"/>
      <c r="NCW99" s="1"/>
      <c r="NCX99" s="1"/>
      <c r="NCY99" s="1"/>
      <c r="NCZ99" s="1"/>
      <c r="NDA99" s="1"/>
      <c r="NDB99" s="1"/>
      <c r="NDC99" s="1"/>
      <c r="NDD99" s="1"/>
      <c r="NDE99" s="1"/>
      <c r="NDF99" s="1"/>
      <c r="NDG99" s="1"/>
      <c r="NDH99" s="1"/>
      <c r="NDI99" s="1"/>
      <c r="NDJ99" s="1"/>
      <c r="NDK99" s="1"/>
      <c r="NDL99" s="1"/>
      <c r="NDM99" s="1"/>
      <c r="NDN99" s="1"/>
      <c r="NDO99" s="1"/>
      <c r="NDP99" s="1"/>
      <c r="NDQ99" s="1"/>
      <c r="NDR99" s="1"/>
      <c r="NDS99" s="1"/>
      <c r="NDT99" s="1"/>
      <c r="NDU99" s="1"/>
      <c r="NDV99" s="1"/>
      <c r="NDW99" s="1"/>
      <c r="NDX99" s="1"/>
      <c r="NDY99" s="1"/>
      <c r="NDZ99" s="1"/>
      <c r="NEA99" s="1"/>
      <c r="NEB99" s="1"/>
      <c r="NEC99" s="1"/>
      <c r="NED99" s="1"/>
      <c r="NEE99" s="1"/>
      <c r="NEF99" s="1"/>
      <c r="NEG99" s="1"/>
      <c r="NEH99" s="1"/>
      <c r="NEI99" s="1"/>
      <c r="NEJ99" s="1"/>
      <c r="NEK99" s="1"/>
      <c r="NEL99" s="1"/>
      <c r="NEM99" s="1"/>
      <c r="NEN99" s="1"/>
      <c r="NEO99" s="1"/>
      <c r="NEP99" s="1"/>
      <c r="NEQ99" s="1"/>
      <c r="NER99" s="1"/>
      <c r="NES99" s="1"/>
      <c r="NET99" s="1"/>
      <c r="NEU99" s="1"/>
      <c r="NEV99" s="1"/>
      <c r="NEW99" s="1"/>
      <c r="NEX99" s="1"/>
      <c r="NEY99" s="1"/>
      <c r="NEZ99" s="1"/>
      <c r="NFA99" s="1"/>
      <c r="NFB99" s="1"/>
      <c r="NFC99" s="1"/>
      <c r="NFD99" s="1"/>
      <c r="NFE99" s="1"/>
      <c r="NFF99" s="1"/>
      <c r="NFG99" s="1"/>
      <c r="NFH99" s="1"/>
      <c r="NFI99" s="1"/>
      <c r="NFJ99" s="1"/>
      <c r="NFK99" s="1"/>
      <c r="NFL99" s="1"/>
      <c r="NFM99" s="1"/>
      <c r="NFN99" s="1"/>
      <c r="NFO99" s="1"/>
      <c r="NFP99" s="1"/>
      <c r="NFQ99" s="1"/>
      <c r="NFR99" s="1"/>
      <c r="NFS99" s="1"/>
      <c r="NFT99" s="1"/>
      <c r="NFU99" s="1"/>
      <c r="NFV99" s="1"/>
      <c r="NFW99" s="1"/>
      <c r="NFX99" s="1"/>
      <c r="NFY99" s="1"/>
      <c r="NFZ99" s="1"/>
      <c r="NGA99" s="1"/>
      <c r="NGB99" s="1"/>
      <c r="NGC99" s="1"/>
      <c r="NGD99" s="1"/>
      <c r="NGE99" s="1"/>
      <c r="NGF99" s="1"/>
      <c r="NGG99" s="1"/>
      <c r="NGH99" s="1"/>
      <c r="NGI99" s="1"/>
      <c r="NGJ99" s="1"/>
      <c r="NGK99" s="1"/>
      <c r="NGL99" s="1"/>
      <c r="NGM99" s="1"/>
      <c r="NGN99" s="1"/>
      <c r="NGO99" s="1"/>
      <c r="NGP99" s="1"/>
      <c r="NGQ99" s="1"/>
      <c r="NGR99" s="1"/>
      <c r="NGS99" s="1"/>
      <c r="NGT99" s="1"/>
      <c r="NGU99" s="1"/>
      <c r="NGV99" s="1"/>
      <c r="NGW99" s="1"/>
      <c r="NGX99" s="1"/>
      <c r="NGY99" s="1"/>
      <c r="NGZ99" s="1"/>
      <c r="NHA99" s="1"/>
      <c r="NHB99" s="1"/>
      <c r="NHC99" s="1"/>
      <c r="NHD99" s="1"/>
      <c r="NHE99" s="1"/>
      <c r="NHF99" s="1"/>
      <c r="NHG99" s="1"/>
      <c r="NHH99" s="1"/>
      <c r="NHI99" s="1"/>
      <c r="NHJ99" s="1"/>
      <c r="NHK99" s="1"/>
      <c r="NHL99" s="1"/>
      <c r="NHM99" s="1"/>
      <c r="NHN99" s="1"/>
      <c r="NHO99" s="1"/>
      <c r="NHP99" s="1"/>
      <c r="NHQ99" s="1"/>
      <c r="NHR99" s="1"/>
      <c r="NHS99" s="1"/>
      <c r="NHT99" s="1"/>
      <c r="NHU99" s="1"/>
      <c r="NHV99" s="1"/>
      <c r="NHW99" s="1"/>
      <c r="NHX99" s="1"/>
      <c r="NHY99" s="1"/>
      <c r="NHZ99" s="1"/>
      <c r="NIA99" s="1"/>
      <c r="NIB99" s="1"/>
      <c r="NIC99" s="1"/>
      <c r="NID99" s="1"/>
      <c r="NIE99" s="1"/>
      <c r="NIF99" s="1"/>
      <c r="NIG99" s="1"/>
      <c r="NIH99" s="1"/>
      <c r="NII99" s="1"/>
      <c r="NIJ99" s="1"/>
      <c r="NIK99" s="1"/>
      <c r="NIL99" s="1"/>
      <c r="NIM99" s="1"/>
      <c r="NIN99" s="1"/>
      <c r="NIO99" s="1"/>
      <c r="NIP99" s="1"/>
      <c r="NIQ99" s="1"/>
      <c r="NIR99" s="1"/>
      <c r="NIS99" s="1"/>
      <c r="NIT99" s="1"/>
      <c r="NIU99" s="1"/>
      <c r="NIV99" s="1"/>
      <c r="NIW99" s="1"/>
      <c r="NIX99" s="1"/>
      <c r="NIY99" s="1"/>
      <c r="NIZ99" s="1"/>
      <c r="NJA99" s="1"/>
      <c r="NJB99" s="1"/>
      <c r="NJC99" s="1"/>
      <c r="NJD99" s="1"/>
      <c r="NJE99" s="1"/>
      <c r="NJF99" s="1"/>
      <c r="NJG99" s="1"/>
      <c r="NJH99" s="1"/>
      <c r="NJI99" s="1"/>
      <c r="NJJ99" s="1"/>
      <c r="NJK99" s="1"/>
      <c r="NJL99" s="1"/>
      <c r="NJM99" s="1"/>
      <c r="NJN99" s="1"/>
      <c r="NJO99" s="1"/>
      <c r="NJP99" s="1"/>
      <c r="NJQ99" s="1"/>
      <c r="NJR99" s="1"/>
      <c r="NJS99" s="1"/>
      <c r="NJT99" s="1"/>
      <c r="NJU99" s="1"/>
      <c r="NJV99" s="1"/>
      <c r="NJW99" s="1"/>
      <c r="NJX99" s="1"/>
      <c r="NJY99" s="1"/>
      <c r="NJZ99" s="1"/>
      <c r="NKA99" s="1"/>
      <c r="NKB99" s="1"/>
      <c r="NKC99" s="1"/>
      <c r="NKD99" s="1"/>
      <c r="NKE99" s="1"/>
      <c r="NKF99" s="1"/>
      <c r="NKG99" s="1"/>
      <c r="NKH99" s="1"/>
      <c r="NKI99" s="1"/>
      <c r="NKJ99" s="1"/>
      <c r="NKK99" s="1"/>
      <c r="NKL99" s="1"/>
      <c r="NKM99" s="1"/>
      <c r="NKN99" s="1"/>
      <c r="NKO99" s="1"/>
      <c r="NKP99" s="1"/>
      <c r="NKQ99" s="1"/>
      <c r="NKR99" s="1"/>
      <c r="NKS99" s="1"/>
      <c r="NKT99" s="1"/>
      <c r="NKU99" s="1"/>
      <c r="NKV99" s="1"/>
      <c r="NKW99" s="1"/>
      <c r="NKX99" s="1"/>
      <c r="NKY99" s="1"/>
      <c r="NKZ99" s="1"/>
      <c r="NLA99" s="1"/>
      <c r="NLB99" s="1"/>
      <c r="NLC99" s="1"/>
      <c r="NLD99" s="1"/>
      <c r="NLE99" s="1"/>
      <c r="NLF99" s="1"/>
      <c r="NLG99" s="1"/>
      <c r="NLH99" s="1"/>
      <c r="NLI99" s="1"/>
      <c r="NLJ99" s="1"/>
      <c r="NLK99" s="1"/>
      <c r="NLL99" s="1"/>
      <c r="NLM99" s="1"/>
      <c r="NLN99" s="1"/>
      <c r="NLO99" s="1"/>
      <c r="NLP99" s="1"/>
      <c r="NLQ99" s="1"/>
      <c r="NLR99" s="1"/>
      <c r="NLS99" s="1"/>
      <c r="NLT99" s="1"/>
      <c r="NLU99" s="1"/>
      <c r="NLV99" s="1"/>
      <c r="NLW99" s="1"/>
      <c r="NLX99" s="1"/>
      <c r="NLY99" s="1"/>
      <c r="NLZ99" s="1"/>
      <c r="NMA99" s="1"/>
      <c r="NMB99" s="1"/>
      <c r="NMC99" s="1"/>
      <c r="NMD99" s="1"/>
      <c r="NME99" s="1"/>
      <c r="NMF99" s="1"/>
      <c r="NMG99" s="1"/>
      <c r="NMH99" s="1"/>
      <c r="NMI99" s="1"/>
      <c r="NMJ99" s="1"/>
      <c r="NMK99" s="1"/>
      <c r="NML99" s="1"/>
      <c r="NMM99" s="1"/>
      <c r="NMN99" s="1"/>
      <c r="NMO99" s="1"/>
      <c r="NMP99" s="1"/>
      <c r="NMQ99" s="1"/>
      <c r="NMR99" s="1"/>
      <c r="NMS99" s="1"/>
      <c r="NMT99" s="1"/>
      <c r="NMU99" s="1"/>
      <c r="NMV99" s="1"/>
      <c r="NMW99" s="1"/>
      <c r="NMX99" s="1"/>
      <c r="NMY99" s="1"/>
      <c r="NMZ99" s="1"/>
      <c r="NNA99" s="1"/>
      <c r="NNB99" s="1"/>
      <c r="NNC99" s="1"/>
      <c r="NND99" s="1"/>
      <c r="NNE99" s="1"/>
      <c r="NNF99" s="1"/>
      <c r="NNG99" s="1"/>
      <c r="NNH99" s="1"/>
      <c r="NNI99" s="1"/>
      <c r="NNJ99" s="1"/>
      <c r="NNK99" s="1"/>
      <c r="NNL99" s="1"/>
      <c r="NNM99" s="1"/>
      <c r="NNN99" s="1"/>
      <c r="NNO99" s="1"/>
      <c r="NNP99" s="1"/>
      <c r="NNQ99" s="1"/>
      <c r="NNR99" s="1"/>
      <c r="NNS99" s="1"/>
      <c r="NNT99" s="1"/>
      <c r="NNU99" s="1"/>
      <c r="NNV99" s="1"/>
      <c r="NNW99" s="1"/>
      <c r="NNX99" s="1"/>
      <c r="NNY99" s="1"/>
      <c r="NNZ99" s="1"/>
      <c r="NOA99" s="1"/>
      <c r="NOB99" s="1"/>
      <c r="NOC99" s="1"/>
      <c r="NOD99" s="1"/>
      <c r="NOE99" s="1"/>
      <c r="NOF99" s="1"/>
      <c r="NOG99" s="1"/>
      <c r="NOH99" s="1"/>
      <c r="NOI99" s="1"/>
      <c r="NOJ99" s="1"/>
      <c r="NOK99" s="1"/>
      <c r="NOL99" s="1"/>
      <c r="NOM99" s="1"/>
      <c r="NON99" s="1"/>
      <c r="NOO99" s="1"/>
      <c r="NOP99" s="1"/>
      <c r="NOQ99" s="1"/>
      <c r="NOR99" s="1"/>
      <c r="NOS99" s="1"/>
      <c r="NOT99" s="1"/>
      <c r="NOU99" s="1"/>
      <c r="NOV99" s="1"/>
      <c r="NOW99" s="1"/>
      <c r="NOX99" s="1"/>
      <c r="NOY99" s="1"/>
      <c r="NOZ99" s="1"/>
      <c r="NPA99" s="1"/>
      <c r="NPB99" s="1"/>
      <c r="NPC99" s="1"/>
      <c r="NPD99" s="1"/>
      <c r="NPE99" s="1"/>
      <c r="NPF99" s="1"/>
      <c r="NPG99" s="1"/>
      <c r="NPH99" s="1"/>
      <c r="NPI99" s="1"/>
      <c r="NPJ99" s="1"/>
      <c r="NPK99" s="1"/>
      <c r="NPL99" s="1"/>
      <c r="NPM99" s="1"/>
      <c r="NPN99" s="1"/>
      <c r="NPO99" s="1"/>
      <c r="NPP99" s="1"/>
      <c r="NPQ99" s="1"/>
      <c r="NPR99" s="1"/>
      <c r="NPS99" s="1"/>
      <c r="NPT99" s="1"/>
      <c r="NPU99" s="1"/>
      <c r="NPV99" s="1"/>
      <c r="NPW99" s="1"/>
      <c r="NPX99" s="1"/>
      <c r="NPY99" s="1"/>
      <c r="NPZ99" s="1"/>
      <c r="NQA99" s="1"/>
      <c r="NQB99" s="1"/>
      <c r="NQC99" s="1"/>
      <c r="NQD99" s="1"/>
      <c r="NQE99" s="1"/>
      <c r="NQF99" s="1"/>
      <c r="NQG99" s="1"/>
      <c r="NQH99" s="1"/>
      <c r="NQI99" s="1"/>
      <c r="NQJ99" s="1"/>
      <c r="NQK99" s="1"/>
      <c r="NQL99" s="1"/>
      <c r="NQM99" s="1"/>
      <c r="NQN99" s="1"/>
      <c r="NQO99" s="1"/>
      <c r="NQP99" s="1"/>
      <c r="NQQ99" s="1"/>
      <c r="NQR99" s="1"/>
      <c r="NQS99" s="1"/>
      <c r="NQT99" s="1"/>
      <c r="NQU99" s="1"/>
      <c r="NQV99" s="1"/>
      <c r="NQW99" s="1"/>
      <c r="NQX99" s="1"/>
      <c r="NQY99" s="1"/>
      <c r="NQZ99" s="1"/>
      <c r="NRA99" s="1"/>
      <c r="NRB99" s="1"/>
      <c r="NRC99" s="1"/>
      <c r="NRD99" s="1"/>
      <c r="NRE99" s="1"/>
      <c r="NRF99" s="1"/>
      <c r="NRG99" s="1"/>
      <c r="NRH99" s="1"/>
      <c r="NRI99" s="1"/>
      <c r="NRJ99" s="1"/>
      <c r="NRK99" s="1"/>
      <c r="NRL99" s="1"/>
      <c r="NRM99" s="1"/>
      <c r="NRN99" s="1"/>
      <c r="NRO99" s="1"/>
      <c r="NRP99" s="1"/>
      <c r="NRQ99" s="1"/>
      <c r="NRR99" s="1"/>
      <c r="NRS99" s="1"/>
      <c r="NRT99" s="1"/>
      <c r="NRU99" s="1"/>
      <c r="NRV99" s="1"/>
      <c r="NRW99" s="1"/>
      <c r="NRX99" s="1"/>
      <c r="NRY99" s="1"/>
      <c r="NRZ99" s="1"/>
      <c r="NSA99" s="1"/>
      <c r="NSB99" s="1"/>
      <c r="NSC99" s="1"/>
      <c r="NSD99" s="1"/>
      <c r="NSE99" s="1"/>
      <c r="NSF99" s="1"/>
      <c r="NSG99" s="1"/>
      <c r="NSH99" s="1"/>
      <c r="NSI99" s="1"/>
      <c r="NSJ99" s="1"/>
      <c r="NSK99" s="1"/>
      <c r="NSL99" s="1"/>
      <c r="NSM99" s="1"/>
      <c r="NSN99" s="1"/>
      <c r="NSO99" s="1"/>
      <c r="NSP99" s="1"/>
      <c r="NSQ99" s="1"/>
      <c r="NSR99" s="1"/>
      <c r="NSS99" s="1"/>
      <c r="NST99" s="1"/>
      <c r="NSU99" s="1"/>
      <c r="NSV99" s="1"/>
      <c r="NSW99" s="1"/>
      <c r="NSX99" s="1"/>
      <c r="NSY99" s="1"/>
      <c r="NSZ99" s="1"/>
      <c r="NTA99" s="1"/>
      <c r="NTB99" s="1"/>
      <c r="NTC99" s="1"/>
      <c r="NTD99" s="1"/>
      <c r="NTE99" s="1"/>
      <c r="NTF99" s="1"/>
      <c r="NTG99" s="1"/>
      <c r="NTH99" s="1"/>
      <c r="NTI99" s="1"/>
      <c r="NTJ99" s="1"/>
      <c r="NTK99" s="1"/>
      <c r="NTL99" s="1"/>
      <c r="NTM99" s="1"/>
      <c r="NTN99" s="1"/>
      <c r="NTO99" s="1"/>
      <c r="NTP99" s="1"/>
      <c r="NTQ99" s="1"/>
      <c r="NTR99" s="1"/>
      <c r="NTS99" s="1"/>
      <c r="NTT99" s="1"/>
      <c r="NTU99" s="1"/>
      <c r="NTV99" s="1"/>
      <c r="NTW99" s="1"/>
      <c r="NTX99" s="1"/>
      <c r="NTY99" s="1"/>
      <c r="NTZ99" s="1"/>
      <c r="NUA99" s="1"/>
      <c r="NUB99" s="1"/>
      <c r="NUC99" s="1"/>
      <c r="NUD99" s="1"/>
      <c r="NUE99" s="1"/>
      <c r="NUF99" s="1"/>
      <c r="NUG99" s="1"/>
      <c r="NUH99" s="1"/>
      <c r="NUI99" s="1"/>
      <c r="NUJ99" s="1"/>
      <c r="NUK99" s="1"/>
      <c r="NUL99" s="1"/>
      <c r="NUM99" s="1"/>
      <c r="NUN99" s="1"/>
      <c r="NUO99" s="1"/>
      <c r="NUP99" s="1"/>
      <c r="NUQ99" s="1"/>
      <c r="NUR99" s="1"/>
      <c r="NUS99" s="1"/>
      <c r="NUT99" s="1"/>
      <c r="NUU99" s="1"/>
      <c r="NUV99" s="1"/>
      <c r="NUW99" s="1"/>
      <c r="NUX99" s="1"/>
      <c r="NUY99" s="1"/>
      <c r="NUZ99" s="1"/>
      <c r="NVA99" s="1"/>
      <c r="NVB99" s="1"/>
      <c r="NVC99" s="1"/>
      <c r="NVD99" s="1"/>
      <c r="NVE99" s="1"/>
      <c r="NVF99" s="1"/>
      <c r="NVG99" s="1"/>
      <c r="NVH99" s="1"/>
      <c r="NVI99" s="1"/>
      <c r="NVJ99" s="1"/>
      <c r="NVK99" s="1"/>
      <c r="NVL99" s="1"/>
      <c r="NVM99" s="1"/>
      <c r="NVN99" s="1"/>
      <c r="NVO99" s="1"/>
      <c r="NVP99" s="1"/>
      <c r="NVQ99" s="1"/>
      <c r="NVR99" s="1"/>
      <c r="NVS99" s="1"/>
      <c r="NVT99" s="1"/>
      <c r="NVU99" s="1"/>
      <c r="NVV99" s="1"/>
      <c r="NVW99" s="1"/>
      <c r="NVX99" s="1"/>
      <c r="NVY99" s="1"/>
      <c r="NVZ99" s="1"/>
      <c r="NWA99" s="1"/>
      <c r="NWB99" s="1"/>
      <c r="NWC99" s="1"/>
      <c r="NWD99" s="1"/>
      <c r="NWE99" s="1"/>
      <c r="NWF99" s="1"/>
      <c r="NWG99" s="1"/>
      <c r="NWH99" s="1"/>
      <c r="NWI99" s="1"/>
      <c r="NWJ99" s="1"/>
      <c r="NWK99" s="1"/>
      <c r="NWL99" s="1"/>
      <c r="NWM99" s="1"/>
      <c r="NWN99" s="1"/>
      <c r="NWO99" s="1"/>
      <c r="NWP99" s="1"/>
      <c r="NWQ99" s="1"/>
      <c r="NWR99" s="1"/>
      <c r="NWS99" s="1"/>
      <c r="NWT99" s="1"/>
      <c r="NWU99" s="1"/>
      <c r="NWV99" s="1"/>
      <c r="NWW99" s="1"/>
      <c r="NWX99" s="1"/>
      <c r="NWY99" s="1"/>
      <c r="NWZ99" s="1"/>
      <c r="NXA99" s="1"/>
      <c r="NXB99" s="1"/>
      <c r="NXC99" s="1"/>
      <c r="NXD99" s="1"/>
      <c r="NXE99" s="1"/>
      <c r="NXF99" s="1"/>
      <c r="NXG99" s="1"/>
      <c r="NXH99" s="1"/>
      <c r="NXI99" s="1"/>
      <c r="NXJ99" s="1"/>
      <c r="NXK99" s="1"/>
      <c r="NXL99" s="1"/>
      <c r="NXM99" s="1"/>
      <c r="NXN99" s="1"/>
      <c r="NXO99" s="1"/>
      <c r="NXP99" s="1"/>
      <c r="NXQ99" s="1"/>
      <c r="NXR99" s="1"/>
      <c r="NXS99" s="1"/>
      <c r="NXT99" s="1"/>
      <c r="NXU99" s="1"/>
      <c r="NXV99" s="1"/>
      <c r="NXW99" s="1"/>
      <c r="NXX99" s="1"/>
      <c r="NXY99" s="1"/>
      <c r="NXZ99" s="1"/>
      <c r="NYA99" s="1"/>
      <c r="NYB99" s="1"/>
      <c r="NYC99" s="1"/>
      <c r="NYD99" s="1"/>
      <c r="NYE99" s="1"/>
      <c r="NYF99" s="1"/>
      <c r="NYG99" s="1"/>
      <c r="NYH99" s="1"/>
      <c r="NYI99" s="1"/>
      <c r="NYJ99" s="1"/>
      <c r="NYK99" s="1"/>
      <c r="NYL99" s="1"/>
      <c r="NYM99" s="1"/>
      <c r="NYN99" s="1"/>
      <c r="NYO99" s="1"/>
      <c r="NYP99" s="1"/>
      <c r="NYQ99" s="1"/>
      <c r="NYR99" s="1"/>
      <c r="NYS99" s="1"/>
      <c r="NYT99" s="1"/>
      <c r="NYU99" s="1"/>
      <c r="NYV99" s="1"/>
      <c r="NYW99" s="1"/>
      <c r="NYX99" s="1"/>
      <c r="NYY99" s="1"/>
      <c r="NYZ99" s="1"/>
      <c r="NZA99" s="1"/>
      <c r="NZB99" s="1"/>
      <c r="NZC99" s="1"/>
      <c r="NZD99" s="1"/>
      <c r="NZE99" s="1"/>
      <c r="NZF99" s="1"/>
      <c r="NZG99" s="1"/>
      <c r="NZH99" s="1"/>
      <c r="NZI99" s="1"/>
      <c r="NZJ99" s="1"/>
      <c r="NZK99" s="1"/>
      <c r="NZL99" s="1"/>
      <c r="NZM99" s="1"/>
      <c r="NZN99" s="1"/>
      <c r="NZO99" s="1"/>
      <c r="NZP99" s="1"/>
      <c r="NZQ99" s="1"/>
      <c r="NZR99" s="1"/>
      <c r="NZS99" s="1"/>
      <c r="NZT99" s="1"/>
      <c r="NZU99" s="1"/>
      <c r="NZV99" s="1"/>
      <c r="NZW99" s="1"/>
      <c r="NZX99" s="1"/>
      <c r="NZY99" s="1"/>
      <c r="NZZ99" s="1"/>
      <c r="OAA99" s="1"/>
      <c r="OAB99" s="1"/>
      <c r="OAC99" s="1"/>
      <c r="OAD99" s="1"/>
      <c r="OAE99" s="1"/>
      <c r="OAF99" s="1"/>
      <c r="OAG99" s="1"/>
      <c r="OAH99" s="1"/>
      <c r="OAI99" s="1"/>
      <c r="OAJ99" s="1"/>
      <c r="OAK99" s="1"/>
      <c r="OAL99" s="1"/>
      <c r="OAM99" s="1"/>
      <c r="OAN99" s="1"/>
      <c r="OAO99" s="1"/>
      <c r="OAP99" s="1"/>
      <c r="OAQ99" s="1"/>
      <c r="OAR99" s="1"/>
      <c r="OAS99" s="1"/>
      <c r="OAT99" s="1"/>
      <c r="OAU99" s="1"/>
      <c r="OAV99" s="1"/>
      <c r="OAW99" s="1"/>
      <c r="OAX99" s="1"/>
      <c r="OAY99" s="1"/>
      <c r="OAZ99" s="1"/>
      <c r="OBA99" s="1"/>
      <c r="OBB99" s="1"/>
      <c r="OBC99" s="1"/>
      <c r="OBD99" s="1"/>
      <c r="OBE99" s="1"/>
      <c r="OBF99" s="1"/>
      <c r="OBG99" s="1"/>
      <c r="OBH99" s="1"/>
      <c r="OBI99" s="1"/>
      <c r="OBJ99" s="1"/>
      <c r="OBK99" s="1"/>
      <c r="OBL99" s="1"/>
      <c r="OBM99" s="1"/>
      <c r="OBN99" s="1"/>
      <c r="OBO99" s="1"/>
      <c r="OBP99" s="1"/>
      <c r="OBQ99" s="1"/>
      <c r="OBR99" s="1"/>
      <c r="OBS99" s="1"/>
      <c r="OBT99" s="1"/>
      <c r="OBU99" s="1"/>
      <c r="OBV99" s="1"/>
      <c r="OBW99" s="1"/>
      <c r="OBX99" s="1"/>
      <c r="OBY99" s="1"/>
      <c r="OBZ99" s="1"/>
      <c r="OCA99" s="1"/>
      <c r="OCB99" s="1"/>
      <c r="OCC99" s="1"/>
      <c r="OCD99" s="1"/>
      <c r="OCE99" s="1"/>
      <c r="OCF99" s="1"/>
      <c r="OCG99" s="1"/>
      <c r="OCH99" s="1"/>
      <c r="OCI99" s="1"/>
      <c r="OCJ99" s="1"/>
      <c r="OCK99" s="1"/>
      <c r="OCL99" s="1"/>
      <c r="OCM99" s="1"/>
      <c r="OCN99" s="1"/>
      <c r="OCO99" s="1"/>
      <c r="OCP99" s="1"/>
      <c r="OCQ99" s="1"/>
      <c r="OCR99" s="1"/>
      <c r="OCS99" s="1"/>
      <c r="OCT99" s="1"/>
      <c r="OCU99" s="1"/>
      <c r="OCV99" s="1"/>
      <c r="OCW99" s="1"/>
      <c r="OCX99" s="1"/>
      <c r="OCY99" s="1"/>
      <c r="OCZ99" s="1"/>
      <c r="ODA99" s="1"/>
      <c r="ODB99" s="1"/>
      <c r="ODC99" s="1"/>
      <c r="ODD99" s="1"/>
      <c r="ODE99" s="1"/>
      <c r="ODF99" s="1"/>
      <c r="ODG99" s="1"/>
      <c r="ODH99" s="1"/>
      <c r="ODI99" s="1"/>
      <c r="ODJ99" s="1"/>
      <c r="ODK99" s="1"/>
      <c r="ODL99" s="1"/>
      <c r="ODM99" s="1"/>
      <c r="ODN99" s="1"/>
      <c r="ODO99" s="1"/>
      <c r="ODP99" s="1"/>
      <c r="ODQ99" s="1"/>
      <c r="ODR99" s="1"/>
      <c r="ODS99" s="1"/>
      <c r="ODT99" s="1"/>
      <c r="ODU99" s="1"/>
      <c r="ODV99" s="1"/>
      <c r="ODW99" s="1"/>
      <c r="ODX99" s="1"/>
      <c r="ODY99" s="1"/>
      <c r="ODZ99" s="1"/>
      <c r="OEA99" s="1"/>
      <c r="OEB99" s="1"/>
      <c r="OEC99" s="1"/>
      <c r="OED99" s="1"/>
      <c r="OEE99" s="1"/>
      <c r="OEF99" s="1"/>
      <c r="OEG99" s="1"/>
      <c r="OEH99" s="1"/>
      <c r="OEI99" s="1"/>
      <c r="OEJ99" s="1"/>
      <c r="OEK99" s="1"/>
      <c r="OEL99" s="1"/>
      <c r="OEM99" s="1"/>
      <c r="OEN99" s="1"/>
      <c r="OEO99" s="1"/>
      <c r="OEP99" s="1"/>
      <c r="OEQ99" s="1"/>
      <c r="OER99" s="1"/>
      <c r="OES99" s="1"/>
      <c r="OET99" s="1"/>
      <c r="OEU99" s="1"/>
      <c r="OEV99" s="1"/>
      <c r="OEW99" s="1"/>
      <c r="OEX99" s="1"/>
      <c r="OEY99" s="1"/>
      <c r="OEZ99" s="1"/>
      <c r="OFA99" s="1"/>
      <c r="OFB99" s="1"/>
      <c r="OFC99" s="1"/>
      <c r="OFD99" s="1"/>
      <c r="OFE99" s="1"/>
      <c r="OFF99" s="1"/>
      <c r="OFG99" s="1"/>
      <c r="OFH99" s="1"/>
      <c r="OFI99" s="1"/>
      <c r="OFJ99" s="1"/>
      <c r="OFK99" s="1"/>
      <c r="OFL99" s="1"/>
      <c r="OFM99" s="1"/>
      <c r="OFN99" s="1"/>
      <c r="OFO99" s="1"/>
      <c r="OFP99" s="1"/>
      <c r="OFQ99" s="1"/>
      <c r="OFR99" s="1"/>
      <c r="OFS99" s="1"/>
      <c r="OFT99" s="1"/>
      <c r="OFU99" s="1"/>
      <c r="OFV99" s="1"/>
      <c r="OFW99" s="1"/>
      <c r="OFX99" s="1"/>
      <c r="OFY99" s="1"/>
      <c r="OFZ99" s="1"/>
      <c r="OGA99" s="1"/>
      <c r="OGB99" s="1"/>
      <c r="OGC99" s="1"/>
      <c r="OGD99" s="1"/>
      <c r="OGE99" s="1"/>
      <c r="OGF99" s="1"/>
      <c r="OGG99" s="1"/>
      <c r="OGH99" s="1"/>
      <c r="OGI99" s="1"/>
      <c r="OGJ99" s="1"/>
      <c r="OGK99" s="1"/>
      <c r="OGL99" s="1"/>
      <c r="OGM99" s="1"/>
      <c r="OGN99" s="1"/>
      <c r="OGO99" s="1"/>
      <c r="OGP99" s="1"/>
      <c r="OGQ99" s="1"/>
      <c r="OGR99" s="1"/>
      <c r="OGS99" s="1"/>
      <c r="OGT99" s="1"/>
      <c r="OGU99" s="1"/>
      <c r="OGV99" s="1"/>
      <c r="OGW99" s="1"/>
      <c r="OGX99" s="1"/>
      <c r="OGY99" s="1"/>
      <c r="OGZ99" s="1"/>
      <c r="OHA99" s="1"/>
      <c r="OHB99" s="1"/>
      <c r="OHC99" s="1"/>
      <c r="OHD99" s="1"/>
      <c r="OHE99" s="1"/>
      <c r="OHF99" s="1"/>
      <c r="OHG99" s="1"/>
      <c r="OHH99" s="1"/>
      <c r="OHI99" s="1"/>
      <c r="OHJ99" s="1"/>
      <c r="OHK99" s="1"/>
      <c r="OHL99" s="1"/>
      <c r="OHM99" s="1"/>
      <c r="OHN99" s="1"/>
      <c r="OHO99" s="1"/>
      <c r="OHP99" s="1"/>
      <c r="OHQ99" s="1"/>
      <c r="OHR99" s="1"/>
      <c r="OHS99" s="1"/>
      <c r="OHT99" s="1"/>
      <c r="OHU99" s="1"/>
      <c r="OHV99" s="1"/>
      <c r="OHW99" s="1"/>
      <c r="OHX99" s="1"/>
      <c r="OHY99" s="1"/>
      <c r="OHZ99" s="1"/>
      <c r="OIA99" s="1"/>
      <c r="OIB99" s="1"/>
      <c r="OIC99" s="1"/>
      <c r="OID99" s="1"/>
      <c r="OIE99" s="1"/>
      <c r="OIF99" s="1"/>
      <c r="OIG99" s="1"/>
      <c r="OIH99" s="1"/>
      <c r="OII99" s="1"/>
      <c r="OIJ99" s="1"/>
      <c r="OIK99" s="1"/>
      <c r="OIL99" s="1"/>
      <c r="OIM99" s="1"/>
      <c r="OIN99" s="1"/>
      <c r="OIO99" s="1"/>
      <c r="OIP99" s="1"/>
      <c r="OIQ99" s="1"/>
      <c r="OIR99" s="1"/>
      <c r="OIS99" s="1"/>
      <c r="OIT99" s="1"/>
      <c r="OIU99" s="1"/>
      <c r="OIV99" s="1"/>
      <c r="OIW99" s="1"/>
      <c r="OIX99" s="1"/>
      <c r="OIY99" s="1"/>
      <c r="OIZ99" s="1"/>
      <c r="OJA99" s="1"/>
      <c r="OJB99" s="1"/>
      <c r="OJC99" s="1"/>
      <c r="OJD99" s="1"/>
      <c r="OJE99" s="1"/>
      <c r="OJF99" s="1"/>
      <c r="OJG99" s="1"/>
      <c r="OJH99" s="1"/>
      <c r="OJI99" s="1"/>
      <c r="OJJ99" s="1"/>
      <c r="OJK99" s="1"/>
      <c r="OJL99" s="1"/>
      <c r="OJM99" s="1"/>
      <c r="OJN99" s="1"/>
      <c r="OJO99" s="1"/>
      <c r="OJP99" s="1"/>
      <c r="OJQ99" s="1"/>
      <c r="OJR99" s="1"/>
      <c r="OJS99" s="1"/>
      <c r="OJT99" s="1"/>
      <c r="OJU99" s="1"/>
      <c r="OJV99" s="1"/>
      <c r="OJW99" s="1"/>
      <c r="OJX99" s="1"/>
      <c r="OJY99" s="1"/>
      <c r="OJZ99" s="1"/>
      <c r="OKA99" s="1"/>
      <c r="OKB99" s="1"/>
      <c r="OKC99" s="1"/>
      <c r="OKD99" s="1"/>
      <c r="OKE99" s="1"/>
      <c r="OKF99" s="1"/>
      <c r="OKG99" s="1"/>
      <c r="OKH99" s="1"/>
      <c r="OKI99" s="1"/>
      <c r="OKJ99" s="1"/>
      <c r="OKK99" s="1"/>
      <c r="OKL99" s="1"/>
      <c r="OKM99" s="1"/>
      <c r="OKN99" s="1"/>
      <c r="OKO99" s="1"/>
      <c r="OKP99" s="1"/>
      <c r="OKQ99" s="1"/>
      <c r="OKR99" s="1"/>
      <c r="OKS99" s="1"/>
      <c r="OKT99" s="1"/>
      <c r="OKU99" s="1"/>
      <c r="OKV99" s="1"/>
      <c r="OKW99" s="1"/>
      <c r="OKX99" s="1"/>
      <c r="OKY99" s="1"/>
      <c r="OKZ99" s="1"/>
      <c r="OLA99" s="1"/>
      <c r="OLB99" s="1"/>
      <c r="OLC99" s="1"/>
      <c r="OLD99" s="1"/>
      <c r="OLE99" s="1"/>
      <c r="OLF99" s="1"/>
      <c r="OLG99" s="1"/>
      <c r="OLH99" s="1"/>
      <c r="OLI99" s="1"/>
      <c r="OLJ99" s="1"/>
      <c r="OLK99" s="1"/>
      <c r="OLL99" s="1"/>
      <c r="OLM99" s="1"/>
      <c r="OLN99" s="1"/>
      <c r="OLO99" s="1"/>
      <c r="OLP99" s="1"/>
      <c r="OLQ99" s="1"/>
      <c r="OLR99" s="1"/>
      <c r="OLS99" s="1"/>
      <c r="OLT99" s="1"/>
      <c r="OLU99" s="1"/>
      <c r="OLV99" s="1"/>
      <c r="OLW99" s="1"/>
      <c r="OLX99" s="1"/>
      <c r="OLY99" s="1"/>
      <c r="OLZ99" s="1"/>
      <c r="OMA99" s="1"/>
      <c r="OMB99" s="1"/>
      <c r="OMC99" s="1"/>
      <c r="OMD99" s="1"/>
      <c r="OME99" s="1"/>
      <c r="OMF99" s="1"/>
      <c r="OMG99" s="1"/>
      <c r="OMH99" s="1"/>
      <c r="OMI99" s="1"/>
      <c r="OMJ99" s="1"/>
      <c r="OMK99" s="1"/>
      <c r="OML99" s="1"/>
      <c r="OMM99" s="1"/>
      <c r="OMN99" s="1"/>
      <c r="OMO99" s="1"/>
      <c r="OMP99" s="1"/>
      <c r="OMQ99" s="1"/>
      <c r="OMR99" s="1"/>
      <c r="OMS99" s="1"/>
      <c r="OMT99" s="1"/>
      <c r="OMU99" s="1"/>
      <c r="OMV99" s="1"/>
      <c r="OMW99" s="1"/>
      <c r="OMX99" s="1"/>
      <c r="OMY99" s="1"/>
      <c r="OMZ99" s="1"/>
      <c r="ONA99" s="1"/>
      <c r="ONB99" s="1"/>
      <c r="ONC99" s="1"/>
      <c r="OND99" s="1"/>
      <c r="ONE99" s="1"/>
      <c r="ONF99" s="1"/>
      <c r="ONG99" s="1"/>
      <c r="ONH99" s="1"/>
      <c r="ONI99" s="1"/>
      <c r="ONJ99" s="1"/>
      <c r="ONK99" s="1"/>
      <c r="ONL99" s="1"/>
      <c r="ONM99" s="1"/>
      <c r="ONN99" s="1"/>
      <c r="ONO99" s="1"/>
      <c r="ONP99" s="1"/>
      <c r="ONQ99" s="1"/>
      <c r="ONR99" s="1"/>
      <c r="ONS99" s="1"/>
      <c r="ONT99" s="1"/>
      <c r="ONU99" s="1"/>
      <c r="ONV99" s="1"/>
      <c r="ONW99" s="1"/>
      <c r="ONX99" s="1"/>
      <c r="ONY99" s="1"/>
      <c r="ONZ99" s="1"/>
      <c r="OOA99" s="1"/>
      <c r="OOB99" s="1"/>
      <c r="OOC99" s="1"/>
      <c r="OOD99" s="1"/>
      <c r="OOE99" s="1"/>
      <c r="OOF99" s="1"/>
      <c r="OOG99" s="1"/>
      <c r="OOH99" s="1"/>
      <c r="OOI99" s="1"/>
      <c r="OOJ99" s="1"/>
      <c r="OOK99" s="1"/>
      <c r="OOL99" s="1"/>
      <c r="OOM99" s="1"/>
      <c r="OON99" s="1"/>
      <c r="OOO99" s="1"/>
      <c r="OOP99" s="1"/>
      <c r="OOQ99" s="1"/>
      <c r="OOR99" s="1"/>
      <c r="OOS99" s="1"/>
      <c r="OOT99" s="1"/>
      <c r="OOU99" s="1"/>
      <c r="OOV99" s="1"/>
      <c r="OOW99" s="1"/>
      <c r="OOX99" s="1"/>
      <c r="OOY99" s="1"/>
      <c r="OOZ99" s="1"/>
      <c r="OPA99" s="1"/>
      <c r="OPB99" s="1"/>
      <c r="OPC99" s="1"/>
      <c r="OPD99" s="1"/>
      <c r="OPE99" s="1"/>
      <c r="OPF99" s="1"/>
      <c r="OPG99" s="1"/>
      <c r="OPH99" s="1"/>
      <c r="OPI99" s="1"/>
      <c r="OPJ99" s="1"/>
      <c r="OPK99" s="1"/>
      <c r="OPL99" s="1"/>
      <c r="OPM99" s="1"/>
      <c r="OPN99" s="1"/>
      <c r="OPO99" s="1"/>
      <c r="OPP99" s="1"/>
      <c r="OPQ99" s="1"/>
      <c r="OPR99" s="1"/>
      <c r="OPS99" s="1"/>
      <c r="OPT99" s="1"/>
      <c r="OPU99" s="1"/>
      <c r="OPV99" s="1"/>
      <c r="OPW99" s="1"/>
      <c r="OPX99" s="1"/>
      <c r="OPY99" s="1"/>
      <c r="OPZ99" s="1"/>
      <c r="OQA99" s="1"/>
      <c r="OQB99" s="1"/>
      <c r="OQC99" s="1"/>
      <c r="OQD99" s="1"/>
      <c r="OQE99" s="1"/>
      <c r="OQF99" s="1"/>
      <c r="OQG99" s="1"/>
      <c r="OQH99" s="1"/>
      <c r="OQI99" s="1"/>
      <c r="OQJ99" s="1"/>
      <c r="OQK99" s="1"/>
      <c r="OQL99" s="1"/>
      <c r="OQM99" s="1"/>
      <c r="OQN99" s="1"/>
      <c r="OQO99" s="1"/>
      <c r="OQP99" s="1"/>
      <c r="OQQ99" s="1"/>
      <c r="OQR99" s="1"/>
      <c r="OQS99" s="1"/>
      <c r="OQT99" s="1"/>
      <c r="OQU99" s="1"/>
      <c r="OQV99" s="1"/>
      <c r="OQW99" s="1"/>
      <c r="OQX99" s="1"/>
      <c r="OQY99" s="1"/>
      <c r="OQZ99" s="1"/>
      <c r="ORA99" s="1"/>
      <c r="ORB99" s="1"/>
      <c r="ORC99" s="1"/>
      <c r="ORD99" s="1"/>
      <c r="ORE99" s="1"/>
      <c r="ORF99" s="1"/>
      <c r="ORG99" s="1"/>
      <c r="ORH99" s="1"/>
      <c r="ORI99" s="1"/>
      <c r="ORJ99" s="1"/>
      <c r="ORK99" s="1"/>
      <c r="ORL99" s="1"/>
      <c r="ORM99" s="1"/>
      <c r="ORN99" s="1"/>
      <c r="ORO99" s="1"/>
      <c r="ORP99" s="1"/>
      <c r="ORQ99" s="1"/>
      <c r="ORR99" s="1"/>
      <c r="ORS99" s="1"/>
      <c r="ORT99" s="1"/>
      <c r="ORU99" s="1"/>
      <c r="ORV99" s="1"/>
      <c r="ORW99" s="1"/>
      <c r="ORX99" s="1"/>
      <c r="ORY99" s="1"/>
      <c r="ORZ99" s="1"/>
      <c r="OSA99" s="1"/>
      <c r="OSB99" s="1"/>
      <c r="OSC99" s="1"/>
      <c r="OSD99" s="1"/>
      <c r="OSE99" s="1"/>
      <c r="OSF99" s="1"/>
      <c r="OSG99" s="1"/>
      <c r="OSH99" s="1"/>
      <c r="OSI99" s="1"/>
      <c r="OSJ99" s="1"/>
      <c r="OSK99" s="1"/>
      <c r="OSL99" s="1"/>
      <c r="OSM99" s="1"/>
      <c r="OSN99" s="1"/>
      <c r="OSO99" s="1"/>
      <c r="OSP99" s="1"/>
      <c r="OSQ99" s="1"/>
      <c r="OSR99" s="1"/>
      <c r="OSS99" s="1"/>
      <c r="OST99" s="1"/>
      <c r="OSU99" s="1"/>
      <c r="OSV99" s="1"/>
      <c r="OSW99" s="1"/>
      <c r="OSX99" s="1"/>
      <c r="OSY99" s="1"/>
      <c r="OSZ99" s="1"/>
      <c r="OTA99" s="1"/>
      <c r="OTB99" s="1"/>
      <c r="OTC99" s="1"/>
      <c r="OTD99" s="1"/>
      <c r="OTE99" s="1"/>
      <c r="OTF99" s="1"/>
      <c r="OTG99" s="1"/>
      <c r="OTH99" s="1"/>
      <c r="OTI99" s="1"/>
      <c r="OTJ99" s="1"/>
      <c r="OTK99" s="1"/>
      <c r="OTL99" s="1"/>
      <c r="OTM99" s="1"/>
      <c r="OTN99" s="1"/>
      <c r="OTO99" s="1"/>
      <c r="OTP99" s="1"/>
      <c r="OTQ99" s="1"/>
      <c r="OTR99" s="1"/>
      <c r="OTS99" s="1"/>
      <c r="OTT99" s="1"/>
      <c r="OTU99" s="1"/>
      <c r="OTV99" s="1"/>
      <c r="OTW99" s="1"/>
      <c r="OTX99" s="1"/>
      <c r="OTY99" s="1"/>
      <c r="OTZ99" s="1"/>
      <c r="OUA99" s="1"/>
      <c r="OUB99" s="1"/>
      <c r="OUC99" s="1"/>
      <c r="OUD99" s="1"/>
      <c r="OUE99" s="1"/>
      <c r="OUF99" s="1"/>
      <c r="OUG99" s="1"/>
      <c r="OUH99" s="1"/>
      <c r="OUI99" s="1"/>
      <c r="OUJ99" s="1"/>
      <c r="OUK99" s="1"/>
      <c r="OUL99" s="1"/>
      <c r="OUM99" s="1"/>
      <c r="OUN99" s="1"/>
      <c r="OUO99" s="1"/>
      <c r="OUP99" s="1"/>
      <c r="OUQ99" s="1"/>
      <c r="OUR99" s="1"/>
      <c r="OUS99" s="1"/>
      <c r="OUT99" s="1"/>
      <c r="OUU99" s="1"/>
      <c r="OUV99" s="1"/>
      <c r="OUW99" s="1"/>
      <c r="OUX99" s="1"/>
      <c r="OUY99" s="1"/>
      <c r="OUZ99" s="1"/>
      <c r="OVA99" s="1"/>
      <c r="OVB99" s="1"/>
      <c r="OVC99" s="1"/>
      <c r="OVD99" s="1"/>
      <c r="OVE99" s="1"/>
      <c r="OVF99" s="1"/>
      <c r="OVG99" s="1"/>
      <c r="OVH99" s="1"/>
      <c r="OVI99" s="1"/>
      <c r="OVJ99" s="1"/>
      <c r="OVK99" s="1"/>
      <c r="OVL99" s="1"/>
      <c r="OVM99" s="1"/>
      <c r="OVN99" s="1"/>
      <c r="OVO99" s="1"/>
      <c r="OVP99" s="1"/>
      <c r="OVQ99" s="1"/>
      <c r="OVR99" s="1"/>
      <c r="OVS99" s="1"/>
      <c r="OVT99" s="1"/>
      <c r="OVU99" s="1"/>
      <c r="OVV99" s="1"/>
      <c r="OVW99" s="1"/>
      <c r="OVX99" s="1"/>
      <c r="OVY99" s="1"/>
      <c r="OVZ99" s="1"/>
      <c r="OWA99" s="1"/>
      <c r="OWB99" s="1"/>
      <c r="OWC99" s="1"/>
      <c r="OWD99" s="1"/>
      <c r="OWE99" s="1"/>
      <c r="OWF99" s="1"/>
      <c r="OWG99" s="1"/>
      <c r="OWH99" s="1"/>
      <c r="OWI99" s="1"/>
      <c r="OWJ99" s="1"/>
      <c r="OWK99" s="1"/>
      <c r="OWL99" s="1"/>
      <c r="OWM99" s="1"/>
      <c r="OWN99" s="1"/>
      <c r="OWO99" s="1"/>
      <c r="OWP99" s="1"/>
      <c r="OWQ99" s="1"/>
      <c r="OWR99" s="1"/>
      <c r="OWS99" s="1"/>
      <c r="OWT99" s="1"/>
      <c r="OWU99" s="1"/>
      <c r="OWV99" s="1"/>
      <c r="OWW99" s="1"/>
      <c r="OWX99" s="1"/>
      <c r="OWY99" s="1"/>
      <c r="OWZ99" s="1"/>
      <c r="OXA99" s="1"/>
      <c r="OXB99" s="1"/>
      <c r="OXC99" s="1"/>
      <c r="OXD99" s="1"/>
      <c r="OXE99" s="1"/>
      <c r="OXF99" s="1"/>
      <c r="OXG99" s="1"/>
      <c r="OXH99" s="1"/>
      <c r="OXI99" s="1"/>
      <c r="OXJ99" s="1"/>
      <c r="OXK99" s="1"/>
      <c r="OXL99" s="1"/>
      <c r="OXM99" s="1"/>
      <c r="OXN99" s="1"/>
      <c r="OXO99" s="1"/>
      <c r="OXP99" s="1"/>
      <c r="OXQ99" s="1"/>
      <c r="OXR99" s="1"/>
      <c r="OXS99" s="1"/>
      <c r="OXT99" s="1"/>
      <c r="OXU99" s="1"/>
      <c r="OXV99" s="1"/>
      <c r="OXW99" s="1"/>
      <c r="OXX99" s="1"/>
      <c r="OXY99" s="1"/>
      <c r="OXZ99" s="1"/>
      <c r="OYA99" s="1"/>
      <c r="OYB99" s="1"/>
      <c r="OYC99" s="1"/>
      <c r="OYD99" s="1"/>
      <c r="OYE99" s="1"/>
      <c r="OYF99" s="1"/>
      <c r="OYG99" s="1"/>
      <c r="OYH99" s="1"/>
      <c r="OYI99" s="1"/>
      <c r="OYJ99" s="1"/>
      <c r="OYK99" s="1"/>
      <c r="OYL99" s="1"/>
      <c r="OYM99" s="1"/>
      <c r="OYN99" s="1"/>
      <c r="OYO99" s="1"/>
      <c r="OYP99" s="1"/>
      <c r="OYQ99" s="1"/>
      <c r="OYR99" s="1"/>
      <c r="OYS99" s="1"/>
      <c r="OYT99" s="1"/>
      <c r="OYU99" s="1"/>
      <c r="OYV99" s="1"/>
      <c r="OYW99" s="1"/>
      <c r="OYX99" s="1"/>
      <c r="OYY99" s="1"/>
      <c r="OYZ99" s="1"/>
      <c r="OZA99" s="1"/>
      <c r="OZB99" s="1"/>
      <c r="OZC99" s="1"/>
      <c r="OZD99" s="1"/>
      <c r="OZE99" s="1"/>
      <c r="OZF99" s="1"/>
      <c r="OZG99" s="1"/>
      <c r="OZH99" s="1"/>
      <c r="OZI99" s="1"/>
      <c r="OZJ99" s="1"/>
      <c r="OZK99" s="1"/>
      <c r="OZL99" s="1"/>
      <c r="OZM99" s="1"/>
      <c r="OZN99" s="1"/>
      <c r="OZO99" s="1"/>
      <c r="OZP99" s="1"/>
      <c r="OZQ99" s="1"/>
      <c r="OZR99" s="1"/>
      <c r="OZS99" s="1"/>
      <c r="OZT99" s="1"/>
      <c r="OZU99" s="1"/>
      <c r="OZV99" s="1"/>
      <c r="OZW99" s="1"/>
      <c r="OZX99" s="1"/>
      <c r="OZY99" s="1"/>
      <c r="OZZ99" s="1"/>
      <c r="PAA99" s="1"/>
      <c r="PAB99" s="1"/>
      <c r="PAC99" s="1"/>
      <c r="PAD99" s="1"/>
      <c r="PAE99" s="1"/>
      <c r="PAF99" s="1"/>
      <c r="PAG99" s="1"/>
      <c r="PAH99" s="1"/>
      <c r="PAI99" s="1"/>
      <c r="PAJ99" s="1"/>
      <c r="PAK99" s="1"/>
      <c r="PAL99" s="1"/>
      <c r="PAM99" s="1"/>
      <c r="PAN99" s="1"/>
      <c r="PAO99" s="1"/>
      <c r="PAP99" s="1"/>
      <c r="PAQ99" s="1"/>
      <c r="PAR99" s="1"/>
      <c r="PAS99" s="1"/>
      <c r="PAT99" s="1"/>
      <c r="PAU99" s="1"/>
      <c r="PAV99" s="1"/>
      <c r="PAW99" s="1"/>
      <c r="PAX99" s="1"/>
      <c r="PAY99" s="1"/>
      <c r="PAZ99" s="1"/>
      <c r="PBA99" s="1"/>
      <c r="PBB99" s="1"/>
      <c r="PBC99" s="1"/>
      <c r="PBD99" s="1"/>
      <c r="PBE99" s="1"/>
      <c r="PBF99" s="1"/>
      <c r="PBG99" s="1"/>
      <c r="PBH99" s="1"/>
      <c r="PBI99" s="1"/>
      <c r="PBJ99" s="1"/>
      <c r="PBK99" s="1"/>
      <c r="PBL99" s="1"/>
      <c r="PBM99" s="1"/>
      <c r="PBN99" s="1"/>
      <c r="PBO99" s="1"/>
      <c r="PBP99" s="1"/>
      <c r="PBQ99" s="1"/>
      <c r="PBR99" s="1"/>
      <c r="PBS99" s="1"/>
      <c r="PBT99" s="1"/>
      <c r="PBU99" s="1"/>
      <c r="PBV99" s="1"/>
      <c r="PBW99" s="1"/>
      <c r="PBX99" s="1"/>
      <c r="PBY99" s="1"/>
      <c r="PBZ99" s="1"/>
      <c r="PCA99" s="1"/>
      <c r="PCB99" s="1"/>
      <c r="PCC99" s="1"/>
      <c r="PCD99" s="1"/>
      <c r="PCE99" s="1"/>
      <c r="PCF99" s="1"/>
      <c r="PCG99" s="1"/>
      <c r="PCH99" s="1"/>
      <c r="PCI99" s="1"/>
      <c r="PCJ99" s="1"/>
      <c r="PCK99" s="1"/>
      <c r="PCL99" s="1"/>
      <c r="PCM99" s="1"/>
      <c r="PCN99" s="1"/>
      <c r="PCO99" s="1"/>
      <c r="PCP99" s="1"/>
      <c r="PCQ99" s="1"/>
      <c r="PCR99" s="1"/>
      <c r="PCS99" s="1"/>
      <c r="PCT99" s="1"/>
      <c r="PCU99" s="1"/>
      <c r="PCV99" s="1"/>
      <c r="PCW99" s="1"/>
      <c r="PCX99" s="1"/>
      <c r="PCY99" s="1"/>
      <c r="PCZ99" s="1"/>
      <c r="PDA99" s="1"/>
      <c r="PDB99" s="1"/>
      <c r="PDC99" s="1"/>
      <c r="PDD99" s="1"/>
      <c r="PDE99" s="1"/>
      <c r="PDF99" s="1"/>
      <c r="PDG99" s="1"/>
      <c r="PDH99" s="1"/>
      <c r="PDI99" s="1"/>
      <c r="PDJ99" s="1"/>
      <c r="PDK99" s="1"/>
      <c r="PDL99" s="1"/>
      <c r="PDM99" s="1"/>
      <c r="PDN99" s="1"/>
      <c r="PDO99" s="1"/>
      <c r="PDP99" s="1"/>
      <c r="PDQ99" s="1"/>
      <c r="PDR99" s="1"/>
      <c r="PDS99" s="1"/>
      <c r="PDT99" s="1"/>
      <c r="PDU99" s="1"/>
      <c r="PDV99" s="1"/>
      <c r="PDW99" s="1"/>
      <c r="PDX99" s="1"/>
      <c r="PDY99" s="1"/>
      <c r="PDZ99" s="1"/>
      <c r="PEA99" s="1"/>
      <c r="PEB99" s="1"/>
      <c r="PEC99" s="1"/>
      <c r="PED99" s="1"/>
      <c r="PEE99" s="1"/>
      <c r="PEF99" s="1"/>
      <c r="PEG99" s="1"/>
      <c r="PEH99" s="1"/>
      <c r="PEI99" s="1"/>
      <c r="PEJ99" s="1"/>
      <c r="PEK99" s="1"/>
      <c r="PEL99" s="1"/>
      <c r="PEM99" s="1"/>
      <c r="PEN99" s="1"/>
      <c r="PEO99" s="1"/>
      <c r="PEP99" s="1"/>
      <c r="PEQ99" s="1"/>
      <c r="PER99" s="1"/>
      <c r="PES99" s="1"/>
      <c r="PET99" s="1"/>
      <c r="PEU99" s="1"/>
      <c r="PEV99" s="1"/>
      <c r="PEW99" s="1"/>
      <c r="PEX99" s="1"/>
      <c r="PEY99" s="1"/>
      <c r="PEZ99" s="1"/>
      <c r="PFA99" s="1"/>
      <c r="PFB99" s="1"/>
      <c r="PFC99" s="1"/>
      <c r="PFD99" s="1"/>
      <c r="PFE99" s="1"/>
      <c r="PFF99" s="1"/>
      <c r="PFG99" s="1"/>
      <c r="PFH99" s="1"/>
      <c r="PFI99" s="1"/>
      <c r="PFJ99" s="1"/>
      <c r="PFK99" s="1"/>
      <c r="PFL99" s="1"/>
      <c r="PFM99" s="1"/>
      <c r="PFN99" s="1"/>
      <c r="PFO99" s="1"/>
      <c r="PFP99" s="1"/>
      <c r="PFQ99" s="1"/>
      <c r="PFR99" s="1"/>
      <c r="PFS99" s="1"/>
      <c r="PFT99" s="1"/>
      <c r="PFU99" s="1"/>
      <c r="PFV99" s="1"/>
      <c r="PFW99" s="1"/>
      <c r="PFX99" s="1"/>
      <c r="PFY99" s="1"/>
      <c r="PFZ99" s="1"/>
      <c r="PGA99" s="1"/>
      <c r="PGB99" s="1"/>
      <c r="PGC99" s="1"/>
      <c r="PGD99" s="1"/>
      <c r="PGE99" s="1"/>
      <c r="PGF99" s="1"/>
      <c r="PGG99" s="1"/>
      <c r="PGH99" s="1"/>
      <c r="PGI99" s="1"/>
      <c r="PGJ99" s="1"/>
      <c r="PGK99" s="1"/>
      <c r="PGL99" s="1"/>
      <c r="PGM99" s="1"/>
      <c r="PGN99" s="1"/>
      <c r="PGO99" s="1"/>
      <c r="PGP99" s="1"/>
      <c r="PGQ99" s="1"/>
      <c r="PGR99" s="1"/>
      <c r="PGS99" s="1"/>
      <c r="PGT99" s="1"/>
      <c r="PGU99" s="1"/>
      <c r="PGV99" s="1"/>
      <c r="PGW99" s="1"/>
      <c r="PGX99" s="1"/>
      <c r="PGY99" s="1"/>
      <c r="PGZ99" s="1"/>
      <c r="PHA99" s="1"/>
      <c r="PHB99" s="1"/>
      <c r="PHC99" s="1"/>
      <c r="PHD99" s="1"/>
      <c r="PHE99" s="1"/>
      <c r="PHF99" s="1"/>
      <c r="PHG99" s="1"/>
      <c r="PHH99" s="1"/>
      <c r="PHI99" s="1"/>
      <c r="PHJ99" s="1"/>
      <c r="PHK99" s="1"/>
      <c r="PHL99" s="1"/>
      <c r="PHM99" s="1"/>
      <c r="PHN99" s="1"/>
      <c r="PHO99" s="1"/>
      <c r="PHP99" s="1"/>
      <c r="PHQ99" s="1"/>
      <c r="PHR99" s="1"/>
      <c r="PHS99" s="1"/>
      <c r="PHT99" s="1"/>
      <c r="PHU99" s="1"/>
      <c r="PHV99" s="1"/>
      <c r="PHW99" s="1"/>
      <c r="PHX99" s="1"/>
      <c r="PHY99" s="1"/>
      <c r="PHZ99" s="1"/>
      <c r="PIA99" s="1"/>
      <c r="PIB99" s="1"/>
      <c r="PIC99" s="1"/>
      <c r="PID99" s="1"/>
      <c r="PIE99" s="1"/>
      <c r="PIF99" s="1"/>
      <c r="PIG99" s="1"/>
      <c r="PIH99" s="1"/>
      <c r="PII99" s="1"/>
      <c r="PIJ99" s="1"/>
      <c r="PIK99" s="1"/>
      <c r="PIL99" s="1"/>
      <c r="PIM99" s="1"/>
      <c r="PIN99" s="1"/>
      <c r="PIO99" s="1"/>
      <c r="PIP99" s="1"/>
      <c r="PIQ99" s="1"/>
      <c r="PIR99" s="1"/>
      <c r="PIS99" s="1"/>
      <c r="PIT99" s="1"/>
      <c r="PIU99" s="1"/>
      <c r="PIV99" s="1"/>
      <c r="PIW99" s="1"/>
      <c r="PIX99" s="1"/>
      <c r="PIY99" s="1"/>
      <c r="PIZ99" s="1"/>
      <c r="PJA99" s="1"/>
      <c r="PJB99" s="1"/>
      <c r="PJC99" s="1"/>
      <c r="PJD99" s="1"/>
      <c r="PJE99" s="1"/>
      <c r="PJF99" s="1"/>
      <c r="PJG99" s="1"/>
      <c r="PJH99" s="1"/>
      <c r="PJI99" s="1"/>
      <c r="PJJ99" s="1"/>
      <c r="PJK99" s="1"/>
      <c r="PJL99" s="1"/>
      <c r="PJM99" s="1"/>
      <c r="PJN99" s="1"/>
      <c r="PJO99" s="1"/>
      <c r="PJP99" s="1"/>
      <c r="PJQ99" s="1"/>
      <c r="PJR99" s="1"/>
      <c r="PJS99" s="1"/>
      <c r="PJT99" s="1"/>
      <c r="PJU99" s="1"/>
      <c r="PJV99" s="1"/>
      <c r="PJW99" s="1"/>
      <c r="PJX99" s="1"/>
      <c r="PJY99" s="1"/>
      <c r="PJZ99" s="1"/>
      <c r="PKA99" s="1"/>
      <c r="PKB99" s="1"/>
      <c r="PKC99" s="1"/>
      <c r="PKD99" s="1"/>
      <c r="PKE99" s="1"/>
      <c r="PKF99" s="1"/>
      <c r="PKG99" s="1"/>
      <c r="PKH99" s="1"/>
      <c r="PKI99" s="1"/>
      <c r="PKJ99" s="1"/>
      <c r="PKK99" s="1"/>
      <c r="PKL99" s="1"/>
      <c r="PKM99" s="1"/>
      <c r="PKN99" s="1"/>
      <c r="PKO99" s="1"/>
      <c r="PKP99" s="1"/>
      <c r="PKQ99" s="1"/>
      <c r="PKR99" s="1"/>
      <c r="PKS99" s="1"/>
      <c r="PKT99" s="1"/>
      <c r="PKU99" s="1"/>
      <c r="PKV99" s="1"/>
      <c r="PKW99" s="1"/>
      <c r="PKX99" s="1"/>
      <c r="PKY99" s="1"/>
      <c r="PKZ99" s="1"/>
      <c r="PLA99" s="1"/>
      <c r="PLB99" s="1"/>
      <c r="PLC99" s="1"/>
      <c r="PLD99" s="1"/>
      <c r="PLE99" s="1"/>
      <c r="PLF99" s="1"/>
      <c r="PLG99" s="1"/>
      <c r="PLH99" s="1"/>
      <c r="PLI99" s="1"/>
      <c r="PLJ99" s="1"/>
      <c r="PLK99" s="1"/>
      <c r="PLL99" s="1"/>
      <c r="PLM99" s="1"/>
      <c r="PLN99" s="1"/>
      <c r="PLO99" s="1"/>
      <c r="PLP99" s="1"/>
      <c r="PLQ99" s="1"/>
      <c r="PLR99" s="1"/>
      <c r="PLS99" s="1"/>
      <c r="PLT99" s="1"/>
      <c r="PLU99" s="1"/>
      <c r="PLV99" s="1"/>
      <c r="PLW99" s="1"/>
      <c r="PLX99" s="1"/>
      <c r="PLY99" s="1"/>
      <c r="PLZ99" s="1"/>
      <c r="PMA99" s="1"/>
      <c r="PMB99" s="1"/>
      <c r="PMC99" s="1"/>
      <c r="PMD99" s="1"/>
      <c r="PME99" s="1"/>
      <c r="PMF99" s="1"/>
      <c r="PMG99" s="1"/>
      <c r="PMH99" s="1"/>
      <c r="PMI99" s="1"/>
      <c r="PMJ99" s="1"/>
      <c r="PMK99" s="1"/>
      <c r="PML99" s="1"/>
      <c r="PMM99" s="1"/>
      <c r="PMN99" s="1"/>
      <c r="PMO99" s="1"/>
      <c r="PMP99" s="1"/>
      <c r="PMQ99" s="1"/>
      <c r="PMR99" s="1"/>
      <c r="PMS99" s="1"/>
      <c r="PMT99" s="1"/>
      <c r="PMU99" s="1"/>
      <c r="PMV99" s="1"/>
      <c r="PMW99" s="1"/>
      <c r="PMX99" s="1"/>
      <c r="PMY99" s="1"/>
      <c r="PMZ99" s="1"/>
      <c r="PNA99" s="1"/>
      <c r="PNB99" s="1"/>
      <c r="PNC99" s="1"/>
      <c r="PND99" s="1"/>
      <c r="PNE99" s="1"/>
      <c r="PNF99" s="1"/>
      <c r="PNG99" s="1"/>
      <c r="PNH99" s="1"/>
      <c r="PNI99" s="1"/>
      <c r="PNJ99" s="1"/>
      <c r="PNK99" s="1"/>
      <c r="PNL99" s="1"/>
      <c r="PNM99" s="1"/>
      <c r="PNN99" s="1"/>
      <c r="PNO99" s="1"/>
      <c r="PNP99" s="1"/>
      <c r="PNQ99" s="1"/>
      <c r="PNR99" s="1"/>
      <c r="PNS99" s="1"/>
      <c r="PNT99" s="1"/>
      <c r="PNU99" s="1"/>
      <c r="PNV99" s="1"/>
      <c r="PNW99" s="1"/>
      <c r="PNX99" s="1"/>
      <c r="PNY99" s="1"/>
      <c r="PNZ99" s="1"/>
      <c r="POA99" s="1"/>
      <c r="POB99" s="1"/>
      <c r="POC99" s="1"/>
      <c r="POD99" s="1"/>
      <c r="POE99" s="1"/>
      <c r="POF99" s="1"/>
      <c r="POG99" s="1"/>
      <c r="POH99" s="1"/>
      <c r="POI99" s="1"/>
      <c r="POJ99" s="1"/>
      <c r="POK99" s="1"/>
      <c r="POL99" s="1"/>
      <c r="POM99" s="1"/>
      <c r="PON99" s="1"/>
      <c r="POO99" s="1"/>
      <c r="POP99" s="1"/>
      <c r="POQ99" s="1"/>
      <c r="POR99" s="1"/>
      <c r="POS99" s="1"/>
      <c r="POT99" s="1"/>
      <c r="POU99" s="1"/>
      <c r="POV99" s="1"/>
      <c r="POW99" s="1"/>
      <c r="POX99" s="1"/>
      <c r="POY99" s="1"/>
      <c r="POZ99" s="1"/>
      <c r="PPA99" s="1"/>
      <c r="PPB99" s="1"/>
      <c r="PPC99" s="1"/>
      <c r="PPD99" s="1"/>
      <c r="PPE99" s="1"/>
      <c r="PPF99" s="1"/>
      <c r="PPG99" s="1"/>
      <c r="PPH99" s="1"/>
      <c r="PPI99" s="1"/>
      <c r="PPJ99" s="1"/>
      <c r="PPK99" s="1"/>
      <c r="PPL99" s="1"/>
      <c r="PPM99" s="1"/>
      <c r="PPN99" s="1"/>
      <c r="PPO99" s="1"/>
      <c r="PPP99" s="1"/>
      <c r="PPQ99" s="1"/>
      <c r="PPR99" s="1"/>
      <c r="PPS99" s="1"/>
      <c r="PPT99" s="1"/>
      <c r="PPU99" s="1"/>
      <c r="PPV99" s="1"/>
      <c r="PPW99" s="1"/>
      <c r="PPX99" s="1"/>
      <c r="PPY99" s="1"/>
      <c r="PPZ99" s="1"/>
      <c r="PQA99" s="1"/>
      <c r="PQB99" s="1"/>
      <c r="PQC99" s="1"/>
      <c r="PQD99" s="1"/>
      <c r="PQE99" s="1"/>
      <c r="PQF99" s="1"/>
      <c r="PQG99" s="1"/>
      <c r="PQH99" s="1"/>
      <c r="PQI99" s="1"/>
      <c r="PQJ99" s="1"/>
      <c r="PQK99" s="1"/>
      <c r="PQL99" s="1"/>
      <c r="PQM99" s="1"/>
      <c r="PQN99" s="1"/>
      <c r="PQO99" s="1"/>
      <c r="PQP99" s="1"/>
      <c r="PQQ99" s="1"/>
      <c r="PQR99" s="1"/>
      <c r="PQS99" s="1"/>
      <c r="PQT99" s="1"/>
      <c r="PQU99" s="1"/>
      <c r="PQV99" s="1"/>
      <c r="PQW99" s="1"/>
      <c r="PQX99" s="1"/>
      <c r="PQY99" s="1"/>
      <c r="PQZ99" s="1"/>
      <c r="PRA99" s="1"/>
      <c r="PRB99" s="1"/>
      <c r="PRC99" s="1"/>
      <c r="PRD99" s="1"/>
      <c r="PRE99" s="1"/>
      <c r="PRF99" s="1"/>
      <c r="PRG99" s="1"/>
      <c r="PRH99" s="1"/>
      <c r="PRI99" s="1"/>
      <c r="PRJ99" s="1"/>
      <c r="PRK99" s="1"/>
      <c r="PRL99" s="1"/>
      <c r="PRM99" s="1"/>
      <c r="PRN99" s="1"/>
      <c r="PRO99" s="1"/>
      <c r="PRP99" s="1"/>
      <c r="PRQ99" s="1"/>
      <c r="PRR99" s="1"/>
      <c r="PRS99" s="1"/>
      <c r="PRT99" s="1"/>
      <c r="PRU99" s="1"/>
      <c r="PRV99" s="1"/>
      <c r="PRW99" s="1"/>
      <c r="PRX99" s="1"/>
      <c r="PRY99" s="1"/>
      <c r="PRZ99" s="1"/>
      <c r="PSA99" s="1"/>
      <c r="PSB99" s="1"/>
      <c r="PSC99" s="1"/>
      <c r="PSD99" s="1"/>
      <c r="PSE99" s="1"/>
      <c r="PSF99" s="1"/>
      <c r="PSG99" s="1"/>
      <c r="PSH99" s="1"/>
      <c r="PSI99" s="1"/>
      <c r="PSJ99" s="1"/>
      <c r="PSK99" s="1"/>
      <c r="PSL99" s="1"/>
      <c r="PSM99" s="1"/>
      <c r="PSN99" s="1"/>
      <c r="PSO99" s="1"/>
      <c r="PSP99" s="1"/>
      <c r="PSQ99" s="1"/>
      <c r="PSR99" s="1"/>
      <c r="PSS99" s="1"/>
      <c r="PST99" s="1"/>
      <c r="PSU99" s="1"/>
      <c r="PSV99" s="1"/>
      <c r="PSW99" s="1"/>
      <c r="PSX99" s="1"/>
      <c r="PSY99" s="1"/>
      <c r="PSZ99" s="1"/>
      <c r="PTA99" s="1"/>
      <c r="PTB99" s="1"/>
      <c r="PTC99" s="1"/>
      <c r="PTD99" s="1"/>
      <c r="PTE99" s="1"/>
      <c r="PTF99" s="1"/>
      <c r="PTG99" s="1"/>
      <c r="PTH99" s="1"/>
      <c r="PTI99" s="1"/>
      <c r="PTJ99" s="1"/>
      <c r="PTK99" s="1"/>
      <c r="PTL99" s="1"/>
      <c r="PTM99" s="1"/>
      <c r="PTN99" s="1"/>
      <c r="PTO99" s="1"/>
      <c r="PTP99" s="1"/>
      <c r="PTQ99" s="1"/>
      <c r="PTR99" s="1"/>
      <c r="PTS99" s="1"/>
      <c r="PTT99" s="1"/>
      <c r="PTU99" s="1"/>
      <c r="PTV99" s="1"/>
      <c r="PTW99" s="1"/>
      <c r="PTX99" s="1"/>
      <c r="PTY99" s="1"/>
      <c r="PTZ99" s="1"/>
      <c r="PUA99" s="1"/>
      <c r="PUB99" s="1"/>
      <c r="PUC99" s="1"/>
      <c r="PUD99" s="1"/>
      <c r="PUE99" s="1"/>
      <c r="PUF99" s="1"/>
      <c r="PUG99" s="1"/>
      <c r="PUH99" s="1"/>
      <c r="PUI99" s="1"/>
      <c r="PUJ99" s="1"/>
      <c r="PUK99" s="1"/>
      <c r="PUL99" s="1"/>
      <c r="PUM99" s="1"/>
      <c r="PUN99" s="1"/>
      <c r="PUO99" s="1"/>
      <c r="PUP99" s="1"/>
      <c r="PUQ99" s="1"/>
      <c r="PUR99" s="1"/>
      <c r="PUS99" s="1"/>
      <c r="PUT99" s="1"/>
      <c r="PUU99" s="1"/>
      <c r="PUV99" s="1"/>
      <c r="PUW99" s="1"/>
      <c r="PUX99" s="1"/>
      <c r="PUY99" s="1"/>
      <c r="PUZ99" s="1"/>
      <c r="PVA99" s="1"/>
      <c r="PVB99" s="1"/>
      <c r="PVC99" s="1"/>
      <c r="PVD99" s="1"/>
      <c r="PVE99" s="1"/>
      <c r="PVF99" s="1"/>
      <c r="PVG99" s="1"/>
      <c r="PVH99" s="1"/>
      <c r="PVI99" s="1"/>
      <c r="PVJ99" s="1"/>
      <c r="PVK99" s="1"/>
      <c r="PVL99" s="1"/>
      <c r="PVM99" s="1"/>
      <c r="PVN99" s="1"/>
      <c r="PVO99" s="1"/>
      <c r="PVP99" s="1"/>
      <c r="PVQ99" s="1"/>
      <c r="PVR99" s="1"/>
      <c r="PVS99" s="1"/>
      <c r="PVT99" s="1"/>
      <c r="PVU99" s="1"/>
      <c r="PVV99" s="1"/>
      <c r="PVW99" s="1"/>
      <c r="PVX99" s="1"/>
      <c r="PVY99" s="1"/>
      <c r="PVZ99" s="1"/>
      <c r="PWA99" s="1"/>
      <c r="PWB99" s="1"/>
      <c r="PWC99" s="1"/>
      <c r="PWD99" s="1"/>
      <c r="PWE99" s="1"/>
      <c r="PWF99" s="1"/>
      <c r="PWG99" s="1"/>
      <c r="PWH99" s="1"/>
      <c r="PWI99" s="1"/>
      <c r="PWJ99" s="1"/>
      <c r="PWK99" s="1"/>
      <c r="PWL99" s="1"/>
      <c r="PWM99" s="1"/>
      <c r="PWN99" s="1"/>
      <c r="PWO99" s="1"/>
      <c r="PWP99" s="1"/>
      <c r="PWQ99" s="1"/>
      <c r="PWR99" s="1"/>
      <c r="PWS99" s="1"/>
      <c r="PWT99" s="1"/>
      <c r="PWU99" s="1"/>
      <c r="PWV99" s="1"/>
      <c r="PWW99" s="1"/>
      <c r="PWX99" s="1"/>
      <c r="PWY99" s="1"/>
      <c r="PWZ99" s="1"/>
      <c r="PXA99" s="1"/>
      <c r="PXB99" s="1"/>
      <c r="PXC99" s="1"/>
      <c r="PXD99" s="1"/>
      <c r="PXE99" s="1"/>
      <c r="PXF99" s="1"/>
      <c r="PXG99" s="1"/>
      <c r="PXH99" s="1"/>
      <c r="PXI99" s="1"/>
      <c r="PXJ99" s="1"/>
      <c r="PXK99" s="1"/>
      <c r="PXL99" s="1"/>
      <c r="PXM99" s="1"/>
      <c r="PXN99" s="1"/>
      <c r="PXO99" s="1"/>
      <c r="PXP99" s="1"/>
      <c r="PXQ99" s="1"/>
      <c r="PXR99" s="1"/>
      <c r="PXS99" s="1"/>
      <c r="PXT99" s="1"/>
      <c r="PXU99" s="1"/>
      <c r="PXV99" s="1"/>
      <c r="PXW99" s="1"/>
      <c r="PXX99" s="1"/>
      <c r="PXY99" s="1"/>
      <c r="PXZ99" s="1"/>
      <c r="PYA99" s="1"/>
      <c r="PYB99" s="1"/>
      <c r="PYC99" s="1"/>
      <c r="PYD99" s="1"/>
      <c r="PYE99" s="1"/>
      <c r="PYF99" s="1"/>
      <c r="PYG99" s="1"/>
      <c r="PYH99" s="1"/>
      <c r="PYI99" s="1"/>
      <c r="PYJ99" s="1"/>
      <c r="PYK99" s="1"/>
      <c r="PYL99" s="1"/>
      <c r="PYM99" s="1"/>
      <c r="PYN99" s="1"/>
      <c r="PYO99" s="1"/>
      <c r="PYP99" s="1"/>
      <c r="PYQ99" s="1"/>
      <c r="PYR99" s="1"/>
      <c r="PYS99" s="1"/>
      <c r="PYT99" s="1"/>
      <c r="PYU99" s="1"/>
      <c r="PYV99" s="1"/>
      <c r="PYW99" s="1"/>
      <c r="PYX99" s="1"/>
      <c r="PYY99" s="1"/>
      <c r="PYZ99" s="1"/>
      <c r="PZA99" s="1"/>
      <c r="PZB99" s="1"/>
      <c r="PZC99" s="1"/>
      <c r="PZD99" s="1"/>
      <c r="PZE99" s="1"/>
      <c r="PZF99" s="1"/>
      <c r="PZG99" s="1"/>
      <c r="PZH99" s="1"/>
      <c r="PZI99" s="1"/>
      <c r="PZJ99" s="1"/>
      <c r="PZK99" s="1"/>
      <c r="PZL99" s="1"/>
      <c r="PZM99" s="1"/>
      <c r="PZN99" s="1"/>
      <c r="PZO99" s="1"/>
      <c r="PZP99" s="1"/>
      <c r="PZQ99" s="1"/>
      <c r="PZR99" s="1"/>
      <c r="PZS99" s="1"/>
      <c r="PZT99" s="1"/>
      <c r="PZU99" s="1"/>
      <c r="PZV99" s="1"/>
      <c r="PZW99" s="1"/>
      <c r="PZX99" s="1"/>
      <c r="PZY99" s="1"/>
      <c r="PZZ99" s="1"/>
      <c r="QAA99" s="1"/>
      <c r="QAB99" s="1"/>
      <c r="QAC99" s="1"/>
      <c r="QAD99" s="1"/>
      <c r="QAE99" s="1"/>
      <c r="QAF99" s="1"/>
      <c r="QAG99" s="1"/>
      <c r="QAH99" s="1"/>
      <c r="QAI99" s="1"/>
      <c r="QAJ99" s="1"/>
      <c r="QAK99" s="1"/>
      <c r="QAL99" s="1"/>
      <c r="QAM99" s="1"/>
      <c r="QAN99" s="1"/>
      <c r="QAO99" s="1"/>
      <c r="QAP99" s="1"/>
      <c r="QAQ99" s="1"/>
      <c r="QAR99" s="1"/>
      <c r="QAS99" s="1"/>
      <c r="QAT99" s="1"/>
      <c r="QAU99" s="1"/>
      <c r="QAV99" s="1"/>
      <c r="QAW99" s="1"/>
      <c r="QAX99" s="1"/>
      <c r="QAY99" s="1"/>
      <c r="QAZ99" s="1"/>
      <c r="QBA99" s="1"/>
      <c r="QBB99" s="1"/>
      <c r="QBC99" s="1"/>
      <c r="QBD99" s="1"/>
      <c r="QBE99" s="1"/>
      <c r="QBF99" s="1"/>
      <c r="QBG99" s="1"/>
      <c r="QBH99" s="1"/>
      <c r="QBI99" s="1"/>
      <c r="QBJ99" s="1"/>
      <c r="QBK99" s="1"/>
      <c r="QBL99" s="1"/>
      <c r="QBM99" s="1"/>
      <c r="QBN99" s="1"/>
      <c r="QBO99" s="1"/>
      <c r="QBP99" s="1"/>
      <c r="QBQ99" s="1"/>
      <c r="QBR99" s="1"/>
      <c r="QBS99" s="1"/>
      <c r="QBT99" s="1"/>
      <c r="QBU99" s="1"/>
      <c r="QBV99" s="1"/>
      <c r="QBW99" s="1"/>
      <c r="QBX99" s="1"/>
      <c r="QBY99" s="1"/>
      <c r="QBZ99" s="1"/>
      <c r="QCA99" s="1"/>
      <c r="QCB99" s="1"/>
      <c r="QCC99" s="1"/>
      <c r="QCD99" s="1"/>
      <c r="QCE99" s="1"/>
      <c r="QCF99" s="1"/>
      <c r="QCG99" s="1"/>
      <c r="QCH99" s="1"/>
      <c r="QCI99" s="1"/>
      <c r="QCJ99" s="1"/>
      <c r="QCK99" s="1"/>
      <c r="QCL99" s="1"/>
      <c r="QCM99" s="1"/>
      <c r="QCN99" s="1"/>
      <c r="QCO99" s="1"/>
      <c r="QCP99" s="1"/>
      <c r="QCQ99" s="1"/>
      <c r="QCR99" s="1"/>
      <c r="QCS99" s="1"/>
      <c r="QCT99" s="1"/>
      <c r="QCU99" s="1"/>
      <c r="QCV99" s="1"/>
      <c r="QCW99" s="1"/>
      <c r="QCX99" s="1"/>
      <c r="QCY99" s="1"/>
      <c r="QCZ99" s="1"/>
      <c r="QDA99" s="1"/>
      <c r="QDB99" s="1"/>
      <c r="QDC99" s="1"/>
      <c r="QDD99" s="1"/>
      <c r="QDE99" s="1"/>
      <c r="QDF99" s="1"/>
      <c r="QDG99" s="1"/>
      <c r="QDH99" s="1"/>
      <c r="QDI99" s="1"/>
      <c r="QDJ99" s="1"/>
      <c r="QDK99" s="1"/>
      <c r="QDL99" s="1"/>
      <c r="QDM99" s="1"/>
      <c r="QDN99" s="1"/>
      <c r="QDO99" s="1"/>
      <c r="QDP99" s="1"/>
      <c r="QDQ99" s="1"/>
      <c r="QDR99" s="1"/>
      <c r="QDS99" s="1"/>
      <c r="QDT99" s="1"/>
      <c r="QDU99" s="1"/>
      <c r="QDV99" s="1"/>
      <c r="QDW99" s="1"/>
      <c r="QDX99" s="1"/>
      <c r="QDY99" s="1"/>
      <c r="QDZ99" s="1"/>
      <c r="QEA99" s="1"/>
      <c r="QEB99" s="1"/>
      <c r="QEC99" s="1"/>
      <c r="QED99" s="1"/>
      <c r="QEE99" s="1"/>
      <c r="QEF99" s="1"/>
      <c r="QEG99" s="1"/>
      <c r="QEH99" s="1"/>
      <c r="QEI99" s="1"/>
      <c r="QEJ99" s="1"/>
      <c r="QEK99" s="1"/>
      <c r="QEL99" s="1"/>
      <c r="QEM99" s="1"/>
      <c r="QEN99" s="1"/>
      <c r="QEO99" s="1"/>
      <c r="QEP99" s="1"/>
      <c r="QEQ99" s="1"/>
      <c r="QER99" s="1"/>
      <c r="QES99" s="1"/>
      <c r="QET99" s="1"/>
      <c r="QEU99" s="1"/>
      <c r="QEV99" s="1"/>
      <c r="QEW99" s="1"/>
      <c r="QEX99" s="1"/>
      <c r="QEY99" s="1"/>
      <c r="QEZ99" s="1"/>
      <c r="QFA99" s="1"/>
      <c r="QFB99" s="1"/>
      <c r="QFC99" s="1"/>
      <c r="QFD99" s="1"/>
      <c r="QFE99" s="1"/>
      <c r="QFF99" s="1"/>
      <c r="QFG99" s="1"/>
      <c r="QFH99" s="1"/>
      <c r="QFI99" s="1"/>
      <c r="QFJ99" s="1"/>
      <c r="QFK99" s="1"/>
      <c r="QFL99" s="1"/>
      <c r="QFM99" s="1"/>
      <c r="QFN99" s="1"/>
      <c r="QFO99" s="1"/>
      <c r="QFP99" s="1"/>
      <c r="QFQ99" s="1"/>
      <c r="QFR99" s="1"/>
      <c r="QFS99" s="1"/>
      <c r="QFT99" s="1"/>
      <c r="QFU99" s="1"/>
      <c r="QFV99" s="1"/>
      <c r="QFW99" s="1"/>
      <c r="QFX99" s="1"/>
      <c r="QFY99" s="1"/>
      <c r="QFZ99" s="1"/>
      <c r="QGA99" s="1"/>
      <c r="QGB99" s="1"/>
      <c r="QGC99" s="1"/>
      <c r="QGD99" s="1"/>
      <c r="QGE99" s="1"/>
      <c r="QGF99" s="1"/>
      <c r="QGG99" s="1"/>
      <c r="QGH99" s="1"/>
      <c r="QGI99" s="1"/>
      <c r="QGJ99" s="1"/>
      <c r="QGK99" s="1"/>
      <c r="QGL99" s="1"/>
      <c r="QGM99" s="1"/>
      <c r="QGN99" s="1"/>
      <c r="QGO99" s="1"/>
      <c r="QGP99" s="1"/>
      <c r="QGQ99" s="1"/>
      <c r="QGR99" s="1"/>
      <c r="QGS99" s="1"/>
      <c r="QGT99" s="1"/>
      <c r="QGU99" s="1"/>
      <c r="QGV99" s="1"/>
      <c r="QGW99" s="1"/>
      <c r="QGX99" s="1"/>
      <c r="QGY99" s="1"/>
      <c r="QGZ99" s="1"/>
      <c r="QHA99" s="1"/>
      <c r="QHB99" s="1"/>
      <c r="QHC99" s="1"/>
      <c r="QHD99" s="1"/>
      <c r="QHE99" s="1"/>
      <c r="QHF99" s="1"/>
      <c r="QHG99" s="1"/>
      <c r="QHH99" s="1"/>
      <c r="QHI99" s="1"/>
      <c r="QHJ99" s="1"/>
      <c r="QHK99" s="1"/>
      <c r="QHL99" s="1"/>
      <c r="QHM99" s="1"/>
      <c r="QHN99" s="1"/>
      <c r="QHO99" s="1"/>
      <c r="QHP99" s="1"/>
      <c r="QHQ99" s="1"/>
      <c r="QHR99" s="1"/>
      <c r="QHS99" s="1"/>
      <c r="QHT99" s="1"/>
      <c r="QHU99" s="1"/>
      <c r="QHV99" s="1"/>
      <c r="QHW99" s="1"/>
      <c r="QHX99" s="1"/>
      <c r="QHY99" s="1"/>
      <c r="QHZ99" s="1"/>
      <c r="QIA99" s="1"/>
      <c r="QIB99" s="1"/>
      <c r="QIC99" s="1"/>
      <c r="QID99" s="1"/>
      <c r="QIE99" s="1"/>
      <c r="QIF99" s="1"/>
      <c r="QIG99" s="1"/>
      <c r="QIH99" s="1"/>
      <c r="QII99" s="1"/>
      <c r="QIJ99" s="1"/>
      <c r="QIK99" s="1"/>
      <c r="QIL99" s="1"/>
      <c r="QIM99" s="1"/>
      <c r="QIN99" s="1"/>
      <c r="QIO99" s="1"/>
      <c r="QIP99" s="1"/>
      <c r="QIQ99" s="1"/>
      <c r="QIR99" s="1"/>
      <c r="QIS99" s="1"/>
      <c r="QIT99" s="1"/>
      <c r="QIU99" s="1"/>
      <c r="QIV99" s="1"/>
      <c r="QIW99" s="1"/>
      <c r="QIX99" s="1"/>
      <c r="QIY99" s="1"/>
      <c r="QIZ99" s="1"/>
      <c r="QJA99" s="1"/>
      <c r="QJB99" s="1"/>
      <c r="QJC99" s="1"/>
      <c r="QJD99" s="1"/>
      <c r="QJE99" s="1"/>
      <c r="QJF99" s="1"/>
      <c r="QJG99" s="1"/>
      <c r="QJH99" s="1"/>
      <c r="QJI99" s="1"/>
      <c r="QJJ99" s="1"/>
      <c r="QJK99" s="1"/>
      <c r="QJL99" s="1"/>
      <c r="QJM99" s="1"/>
      <c r="QJN99" s="1"/>
      <c r="QJO99" s="1"/>
      <c r="QJP99" s="1"/>
      <c r="QJQ99" s="1"/>
      <c r="QJR99" s="1"/>
      <c r="QJS99" s="1"/>
      <c r="QJT99" s="1"/>
      <c r="QJU99" s="1"/>
      <c r="QJV99" s="1"/>
      <c r="QJW99" s="1"/>
      <c r="QJX99" s="1"/>
      <c r="QJY99" s="1"/>
      <c r="QJZ99" s="1"/>
      <c r="QKA99" s="1"/>
      <c r="QKB99" s="1"/>
      <c r="QKC99" s="1"/>
      <c r="QKD99" s="1"/>
      <c r="QKE99" s="1"/>
      <c r="QKF99" s="1"/>
      <c r="QKG99" s="1"/>
      <c r="QKH99" s="1"/>
      <c r="QKI99" s="1"/>
      <c r="QKJ99" s="1"/>
      <c r="QKK99" s="1"/>
      <c r="QKL99" s="1"/>
      <c r="QKM99" s="1"/>
      <c r="QKN99" s="1"/>
      <c r="QKO99" s="1"/>
      <c r="QKP99" s="1"/>
      <c r="QKQ99" s="1"/>
      <c r="QKR99" s="1"/>
      <c r="QKS99" s="1"/>
      <c r="QKT99" s="1"/>
      <c r="QKU99" s="1"/>
      <c r="QKV99" s="1"/>
      <c r="QKW99" s="1"/>
      <c r="QKX99" s="1"/>
      <c r="QKY99" s="1"/>
      <c r="QKZ99" s="1"/>
      <c r="QLA99" s="1"/>
      <c r="QLB99" s="1"/>
      <c r="QLC99" s="1"/>
      <c r="QLD99" s="1"/>
      <c r="QLE99" s="1"/>
      <c r="QLF99" s="1"/>
      <c r="QLG99" s="1"/>
      <c r="QLH99" s="1"/>
      <c r="QLI99" s="1"/>
      <c r="QLJ99" s="1"/>
      <c r="QLK99" s="1"/>
      <c r="QLL99" s="1"/>
      <c r="QLM99" s="1"/>
      <c r="QLN99" s="1"/>
      <c r="QLO99" s="1"/>
      <c r="QLP99" s="1"/>
      <c r="QLQ99" s="1"/>
      <c r="QLR99" s="1"/>
      <c r="QLS99" s="1"/>
      <c r="QLT99" s="1"/>
      <c r="QLU99" s="1"/>
      <c r="QLV99" s="1"/>
      <c r="QLW99" s="1"/>
      <c r="QLX99" s="1"/>
      <c r="QLY99" s="1"/>
      <c r="QLZ99" s="1"/>
      <c r="QMA99" s="1"/>
      <c r="QMB99" s="1"/>
      <c r="QMC99" s="1"/>
      <c r="QMD99" s="1"/>
      <c r="QME99" s="1"/>
      <c r="QMF99" s="1"/>
      <c r="QMG99" s="1"/>
      <c r="QMH99" s="1"/>
      <c r="QMI99" s="1"/>
      <c r="QMJ99" s="1"/>
      <c r="QMK99" s="1"/>
      <c r="QML99" s="1"/>
      <c r="QMM99" s="1"/>
      <c r="QMN99" s="1"/>
      <c r="QMO99" s="1"/>
      <c r="QMP99" s="1"/>
      <c r="QMQ99" s="1"/>
      <c r="QMR99" s="1"/>
      <c r="QMS99" s="1"/>
      <c r="QMT99" s="1"/>
      <c r="QMU99" s="1"/>
      <c r="QMV99" s="1"/>
      <c r="QMW99" s="1"/>
      <c r="QMX99" s="1"/>
      <c r="QMY99" s="1"/>
      <c r="QMZ99" s="1"/>
      <c r="QNA99" s="1"/>
      <c r="QNB99" s="1"/>
      <c r="QNC99" s="1"/>
      <c r="QND99" s="1"/>
      <c r="QNE99" s="1"/>
      <c r="QNF99" s="1"/>
      <c r="QNG99" s="1"/>
      <c r="QNH99" s="1"/>
      <c r="QNI99" s="1"/>
      <c r="QNJ99" s="1"/>
      <c r="QNK99" s="1"/>
      <c r="QNL99" s="1"/>
      <c r="QNM99" s="1"/>
      <c r="QNN99" s="1"/>
      <c r="QNO99" s="1"/>
      <c r="QNP99" s="1"/>
      <c r="QNQ99" s="1"/>
      <c r="QNR99" s="1"/>
      <c r="QNS99" s="1"/>
      <c r="QNT99" s="1"/>
      <c r="QNU99" s="1"/>
      <c r="QNV99" s="1"/>
      <c r="QNW99" s="1"/>
      <c r="QNX99" s="1"/>
      <c r="QNY99" s="1"/>
      <c r="QNZ99" s="1"/>
      <c r="QOA99" s="1"/>
      <c r="QOB99" s="1"/>
      <c r="QOC99" s="1"/>
      <c r="QOD99" s="1"/>
      <c r="QOE99" s="1"/>
      <c r="QOF99" s="1"/>
      <c r="QOG99" s="1"/>
      <c r="QOH99" s="1"/>
      <c r="QOI99" s="1"/>
      <c r="QOJ99" s="1"/>
      <c r="QOK99" s="1"/>
      <c r="QOL99" s="1"/>
      <c r="QOM99" s="1"/>
      <c r="QON99" s="1"/>
      <c r="QOO99" s="1"/>
      <c r="QOP99" s="1"/>
      <c r="QOQ99" s="1"/>
      <c r="QOR99" s="1"/>
      <c r="QOS99" s="1"/>
      <c r="QOT99" s="1"/>
      <c r="QOU99" s="1"/>
      <c r="QOV99" s="1"/>
      <c r="QOW99" s="1"/>
      <c r="QOX99" s="1"/>
      <c r="QOY99" s="1"/>
      <c r="QOZ99" s="1"/>
      <c r="QPA99" s="1"/>
      <c r="QPB99" s="1"/>
      <c r="QPC99" s="1"/>
      <c r="QPD99" s="1"/>
      <c r="QPE99" s="1"/>
      <c r="QPF99" s="1"/>
      <c r="QPG99" s="1"/>
      <c r="QPH99" s="1"/>
      <c r="QPI99" s="1"/>
      <c r="QPJ99" s="1"/>
      <c r="QPK99" s="1"/>
      <c r="QPL99" s="1"/>
      <c r="QPM99" s="1"/>
      <c r="QPN99" s="1"/>
      <c r="QPO99" s="1"/>
      <c r="QPP99" s="1"/>
      <c r="QPQ99" s="1"/>
      <c r="QPR99" s="1"/>
      <c r="QPS99" s="1"/>
      <c r="QPT99" s="1"/>
      <c r="QPU99" s="1"/>
      <c r="QPV99" s="1"/>
      <c r="QPW99" s="1"/>
      <c r="QPX99" s="1"/>
      <c r="QPY99" s="1"/>
      <c r="QPZ99" s="1"/>
      <c r="QQA99" s="1"/>
      <c r="QQB99" s="1"/>
      <c r="QQC99" s="1"/>
      <c r="QQD99" s="1"/>
      <c r="QQE99" s="1"/>
      <c r="QQF99" s="1"/>
      <c r="QQG99" s="1"/>
      <c r="QQH99" s="1"/>
      <c r="QQI99" s="1"/>
      <c r="QQJ99" s="1"/>
      <c r="QQK99" s="1"/>
      <c r="QQL99" s="1"/>
      <c r="QQM99" s="1"/>
      <c r="QQN99" s="1"/>
      <c r="QQO99" s="1"/>
      <c r="QQP99" s="1"/>
      <c r="QQQ99" s="1"/>
      <c r="QQR99" s="1"/>
      <c r="QQS99" s="1"/>
      <c r="QQT99" s="1"/>
      <c r="QQU99" s="1"/>
      <c r="QQV99" s="1"/>
      <c r="QQW99" s="1"/>
      <c r="QQX99" s="1"/>
      <c r="QQY99" s="1"/>
      <c r="QQZ99" s="1"/>
      <c r="QRA99" s="1"/>
      <c r="QRB99" s="1"/>
      <c r="QRC99" s="1"/>
      <c r="QRD99" s="1"/>
      <c r="QRE99" s="1"/>
      <c r="QRF99" s="1"/>
      <c r="QRG99" s="1"/>
      <c r="QRH99" s="1"/>
      <c r="QRI99" s="1"/>
      <c r="QRJ99" s="1"/>
      <c r="QRK99" s="1"/>
      <c r="QRL99" s="1"/>
      <c r="QRM99" s="1"/>
      <c r="QRN99" s="1"/>
      <c r="QRO99" s="1"/>
      <c r="QRP99" s="1"/>
      <c r="QRQ99" s="1"/>
      <c r="QRR99" s="1"/>
      <c r="QRS99" s="1"/>
      <c r="QRT99" s="1"/>
      <c r="QRU99" s="1"/>
      <c r="QRV99" s="1"/>
      <c r="QRW99" s="1"/>
      <c r="QRX99" s="1"/>
      <c r="QRY99" s="1"/>
      <c r="QRZ99" s="1"/>
      <c r="QSA99" s="1"/>
      <c r="QSB99" s="1"/>
      <c r="QSC99" s="1"/>
      <c r="QSD99" s="1"/>
      <c r="QSE99" s="1"/>
      <c r="QSF99" s="1"/>
      <c r="QSG99" s="1"/>
      <c r="QSH99" s="1"/>
      <c r="QSI99" s="1"/>
      <c r="QSJ99" s="1"/>
      <c r="QSK99" s="1"/>
      <c r="QSL99" s="1"/>
      <c r="QSM99" s="1"/>
      <c r="QSN99" s="1"/>
      <c r="QSO99" s="1"/>
      <c r="QSP99" s="1"/>
      <c r="QSQ99" s="1"/>
      <c r="QSR99" s="1"/>
      <c r="QSS99" s="1"/>
      <c r="QST99" s="1"/>
      <c r="QSU99" s="1"/>
      <c r="QSV99" s="1"/>
      <c r="QSW99" s="1"/>
      <c r="QSX99" s="1"/>
      <c r="QSY99" s="1"/>
      <c r="QSZ99" s="1"/>
      <c r="QTA99" s="1"/>
      <c r="QTB99" s="1"/>
      <c r="QTC99" s="1"/>
      <c r="QTD99" s="1"/>
      <c r="QTE99" s="1"/>
      <c r="QTF99" s="1"/>
      <c r="QTG99" s="1"/>
      <c r="QTH99" s="1"/>
      <c r="QTI99" s="1"/>
      <c r="QTJ99" s="1"/>
      <c r="QTK99" s="1"/>
      <c r="QTL99" s="1"/>
      <c r="QTM99" s="1"/>
      <c r="QTN99" s="1"/>
      <c r="QTO99" s="1"/>
      <c r="QTP99" s="1"/>
      <c r="QTQ99" s="1"/>
      <c r="QTR99" s="1"/>
      <c r="QTS99" s="1"/>
      <c r="QTT99" s="1"/>
      <c r="QTU99" s="1"/>
      <c r="QTV99" s="1"/>
      <c r="QTW99" s="1"/>
      <c r="QTX99" s="1"/>
      <c r="QTY99" s="1"/>
      <c r="QTZ99" s="1"/>
      <c r="QUA99" s="1"/>
      <c r="QUB99" s="1"/>
      <c r="QUC99" s="1"/>
      <c r="QUD99" s="1"/>
      <c r="QUE99" s="1"/>
      <c r="QUF99" s="1"/>
      <c r="QUG99" s="1"/>
      <c r="QUH99" s="1"/>
      <c r="QUI99" s="1"/>
      <c r="QUJ99" s="1"/>
      <c r="QUK99" s="1"/>
      <c r="QUL99" s="1"/>
      <c r="QUM99" s="1"/>
      <c r="QUN99" s="1"/>
      <c r="QUO99" s="1"/>
      <c r="QUP99" s="1"/>
      <c r="QUQ99" s="1"/>
      <c r="QUR99" s="1"/>
      <c r="QUS99" s="1"/>
      <c r="QUT99" s="1"/>
      <c r="QUU99" s="1"/>
      <c r="QUV99" s="1"/>
      <c r="QUW99" s="1"/>
      <c r="QUX99" s="1"/>
      <c r="QUY99" s="1"/>
      <c r="QUZ99" s="1"/>
      <c r="QVA99" s="1"/>
      <c r="QVB99" s="1"/>
      <c r="QVC99" s="1"/>
      <c r="QVD99" s="1"/>
      <c r="QVE99" s="1"/>
      <c r="QVF99" s="1"/>
      <c r="QVG99" s="1"/>
      <c r="QVH99" s="1"/>
      <c r="QVI99" s="1"/>
      <c r="QVJ99" s="1"/>
      <c r="QVK99" s="1"/>
      <c r="QVL99" s="1"/>
      <c r="QVM99" s="1"/>
      <c r="QVN99" s="1"/>
      <c r="QVO99" s="1"/>
      <c r="QVP99" s="1"/>
      <c r="QVQ99" s="1"/>
      <c r="QVR99" s="1"/>
      <c r="QVS99" s="1"/>
      <c r="QVT99" s="1"/>
      <c r="QVU99" s="1"/>
      <c r="QVV99" s="1"/>
      <c r="QVW99" s="1"/>
      <c r="QVX99" s="1"/>
      <c r="QVY99" s="1"/>
      <c r="QVZ99" s="1"/>
      <c r="QWA99" s="1"/>
      <c r="QWB99" s="1"/>
      <c r="QWC99" s="1"/>
      <c r="QWD99" s="1"/>
      <c r="QWE99" s="1"/>
      <c r="QWF99" s="1"/>
      <c r="QWG99" s="1"/>
      <c r="QWH99" s="1"/>
      <c r="QWI99" s="1"/>
      <c r="QWJ99" s="1"/>
      <c r="QWK99" s="1"/>
      <c r="QWL99" s="1"/>
      <c r="QWM99" s="1"/>
      <c r="QWN99" s="1"/>
      <c r="QWO99" s="1"/>
      <c r="QWP99" s="1"/>
      <c r="QWQ99" s="1"/>
      <c r="QWR99" s="1"/>
      <c r="QWS99" s="1"/>
      <c r="QWT99" s="1"/>
      <c r="QWU99" s="1"/>
      <c r="QWV99" s="1"/>
      <c r="QWW99" s="1"/>
      <c r="QWX99" s="1"/>
      <c r="QWY99" s="1"/>
      <c r="QWZ99" s="1"/>
      <c r="QXA99" s="1"/>
      <c r="QXB99" s="1"/>
      <c r="QXC99" s="1"/>
      <c r="QXD99" s="1"/>
      <c r="QXE99" s="1"/>
      <c r="QXF99" s="1"/>
      <c r="QXG99" s="1"/>
      <c r="QXH99" s="1"/>
      <c r="QXI99" s="1"/>
      <c r="QXJ99" s="1"/>
      <c r="QXK99" s="1"/>
      <c r="QXL99" s="1"/>
      <c r="QXM99" s="1"/>
      <c r="QXN99" s="1"/>
      <c r="QXO99" s="1"/>
      <c r="QXP99" s="1"/>
      <c r="QXQ99" s="1"/>
      <c r="QXR99" s="1"/>
      <c r="QXS99" s="1"/>
      <c r="QXT99" s="1"/>
      <c r="QXU99" s="1"/>
      <c r="QXV99" s="1"/>
      <c r="QXW99" s="1"/>
      <c r="QXX99" s="1"/>
      <c r="QXY99" s="1"/>
      <c r="QXZ99" s="1"/>
      <c r="QYA99" s="1"/>
      <c r="QYB99" s="1"/>
      <c r="QYC99" s="1"/>
      <c r="QYD99" s="1"/>
      <c r="QYE99" s="1"/>
      <c r="QYF99" s="1"/>
      <c r="QYG99" s="1"/>
      <c r="QYH99" s="1"/>
      <c r="QYI99" s="1"/>
      <c r="QYJ99" s="1"/>
      <c r="QYK99" s="1"/>
      <c r="QYL99" s="1"/>
      <c r="QYM99" s="1"/>
      <c r="QYN99" s="1"/>
      <c r="QYO99" s="1"/>
      <c r="QYP99" s="1"/>
      <c r="QYQ99" s="1"/>
      <c r="QYR99" s="1"/>
      <c r="QYS99" s="1"/>
      <c r="QYT99" s="1"/>
      <c r="QYU99" s="1"/>
      <c r="QYV99" s="1"/>
      <c r="QYW99" s="1"/>
      <c r="QYX99" s="1"/>
      <c r="QYY99" s="1"/>
      <c r="QYZ99" s="1"/>
      <c r="QZA99" s="1"/>
      <c r="QZB99" s="1"/>
      <c r="QZC99" s="1"/>
      <c r="QZD99" s="1"/>
      <c r="QZE99" s="1"/>
      <c r="QZF99" s="1"/>
      <c r="QZG99" s="1"/>
      <c r="QZH99" s="1"/>
      <c r="QZI99" s="1"/>
      <c r="QZJ99" s="1"/>
      <c r="QZK99" s="1"/>
      <c r="QZL99" s="1"/>
      <c r="QZM99" s="1"/>
      <c r="QZN99" s="1"/>
      <c r="QZO99" s="1"/>
      <c r="QZP99" s="1"/>
      <c r="QZQ99" s="1"/>
      <c r="QZR99" s="1"/>
      <c r="QZS99" s="1"/>
      <c r="QZT99" s="1"/>
      <c r="QZU99" s="1"/>
      <c r="QZV99" s="1"/>
      <c r="QZW99" s="1"/>
      <c r="QZX99" s="1"/>
      <c r="QZY99" s="1"/>
      <c r="QZZ99" s="1"/>
      <c r="RAA99" s="1"/>
      <c r="RAB99" s="1"/>
      <c r="RAC99" s="1"/>
      <c r="RAD99" s="1"/>
      <c r="RAE99" s="1"/>
      <c r="RAF99" s="1"/>
      <c r="RAG99" s="1"/>
      <c r="RAH99" s="1"/>
      <c r="RAI99" s="1"/>
      <c r="RAJ99" s="1"/>
      <c r="RAK99" s="1"/>
      <c r="RAL99" s="1"/>
      <c r="RAM99" s="1"/>
      <c r="RAN99" s="1"/>
      <c r="RAO99" s="1"/>
      <c r="RAP99" s="1"/>
      <c r="RAQ99" s="1"/>
      <c r="RAR99" s="1"/>
      <c r="RAS99" s="1"/>
      <c r="RAT99" s="1"/>
      <c r="RAU99" s="1"/>
      <c r="RAV99" s="1"/>
      <c r="RAW99" s="1"/>
      <c r="RAX99" s="1"/>
      <c r="RAY99" s="1"/>
      <c r="RAZ99" s="1"/>
      <c r="RBA99" s="1"/>
      <c r="RBB99" s="1"/>
      <c r="RBC99" s="1"/>
      <c r="RBD99" s="1"/>
      <c r="RBE99" s="1"/>
      <c r="RBF99" s="1"/>
      <c r="RBG99" s="1"/>
      <c r="RBH99" s="1"/>
      <c r="RBI99" s="1"/>
      <c r="RBJ99" s="1"/>
      <c r="RBK99" s="1"/>
      <c r="RBL99" s="1"/>
      <c r="RBM99" s="1"/>
      <c r="RBN99" s="1"/>
      <c r="RBO99" s="1"/>
      <c r="RBP99" s="1"/>
      <c r="RBQ99" s="1"/>
      <c r="RBR99" s="1"/>
      <c r="RBS99" s="1"/>
      <c r="RBT99" s="1"/>
      <c r="RBU99" s="1"/>
      <c r="RBV99" s="1"/>
      <c r="RBW99" s="1"/>
      <c r="RBX99" s="1"/>
      <c r="RBY99" s="1"/>
      <c r="RBZ99" s="1"/>
      <c r="RCA99" s="1"/>
      <c r="RCB99" s="1"/>
      <c r="RCC99" s="1"/>
      <c r="RCD99" s="1"/>
      <c r="RCE99" s="1"/>
      <c r="RCF99" s="1"/>
      <c r="RCG99" s="1"/>
      <c r="RCH99" s="1"/>
      <c r="RCI99" s="1"/>
      <c r="RCJ99" s="1"/>
      <c r="RCK99" s="1"/>
      <c r="RCL99" s="1"/>
      <c r="RCM99" s="1"/>
      <c r="RCN99" s="1"/>
      <c r="RCO99" s="1"/>
      <c r="RCP99" s="1"/>
      <c r="RCQ99" s="1"/>
      <c r="RCR99" s="1"/>
      <c r="RCS99" s="1"/>
      <c r="RCT99" s="1"/>
      <c r="RCU99" s="1"/>
      <c r="RCV99" s="1"/>
      <c r="RCW99" s="1"/>
      <c r="RCX99" s="1"/>
      <c r="RCY99" s="1"/>
      <c r="RCZ99" s="1"/>
      <c r="RDA99" s="1"/>
      <c r="RDB99" s="1"/>
      <c r="RDC99" s="1"/>
      <c r="RDD99" s="1"/>
      <c r="RDE99" s="1"/>
      <c r="RDF99" s="1"/>
      <c r="RDG99" s="1"/>
      <c r="RDH99" s="1"/>
      <c r="RDI99" s="1"/>
      <c r="RDJ99" s="1"/>
      <c r="RDK99" s="1"/>
      <c r="RDL99" s="1"/>
      <c r="RDM99" s="1"/>
      <c r="RDN99" s="1"/>
      <c r="RDO99" s="1"/>
      <c r="RDP99" s="1"/>
      <c r="RDQ99" s="1"/>
      <c r="RDR99" s="1"/>
      <c r="RDS99" s="1"/>
      <c r="RDT99" s="1"/>
      <c r="RDU99" s="1"/>
      <c r="RDV99" s="1"/>
      <c r="RDW99" s="1"/>
      <c r="RDX99" s="1"/>
      <c r="RDY99" s="1"/>
      <c r="RDZ99" s="1"/>
      <c r="REA99" s="1"/>
      <c r="REB99" s="1"/>
      <c r="REC99" s="1"/>
      <c r="RED99" s="1"/>
      <c r="REE99" s="1"/>
      <c r="REF99" s="1"/>
      <c r="REG99" s="1"/>
      <c r="REH99" s="1"/>
      <c r="REI99" s="1"/>
      <c r="REJ99" s="1"/>
      <c r="REK99" s="1"/>
      <c r="REL99" s="1"/>
      <c r="REM99" s="1"/>
      <c r="REN99" s="1"/>
      <c r="REO99" s="1"/>
      <c r="REP99" s="1"/>
      <c r="REQ99" s="1"/>
      <c r="RER99" s="1"/>
      <c r="RES99" s="1"/>
      <c r="RET99" s="1"/>
      <c r="REU99" s="1"/>
      <c r="REV99" s="1"/>
      <c r="REW99" s="1"/>
      <c r="REX99" s="1"/>
      <c r="REY99" s="1"/>
      <c r="REZ99" s="1"/>
      <c r="RFA99" s="1"/>
      <c r="RFB99" s="1"/>
      <c r="RFC99" s="1"/>
      <c r="RFD99" s="1"/>
      <c r="RFE99" s="1"/>
      <c r="RFF99" s="1"/>
      <c r="RFG99" s="1"/>
      <c r="RFH99" s="1"/>
      <c r="RFI99" s="1"/>
      <c r="RFJ99" s="1"/>
      <c r="RFK99" s="1"/>
      <c r="RFL99" s="1"/>
      <c r="RFM99" s="1"/>
      <c r="RFN99" s="1"/>
      <c r="RFO99" s="1"/>
      <c r="RFP99" s="1"/>
      <c r="RFQ99" s="1"/>
      <c r="RFR99" s="1"/>
      <c r="RFS99" s="1"/>
      <c r="RFT99" s="1"/>
      <c r="RFU99" s="1"/>
      <c r="RFV99" s="1"/>
      <c r="RFW99" s="1"/>
      <c r="RFX99" s="1"/>
      <c r="RFY99" s="1"/>
      <c r="RFZ99" s="1"/>
      <c r="RGA99" s="1"/>
      <c r="RGB99" s="1"/>
      <c r="RGC99" s="1"/>
      <c r="RGD99" s="1"/>
      <c r="RGE99" s="1"/>
      <c r="RGF99" s="1"/>
      <c r="RGG99" s="1"/>
      <c r="RGH99" s="1"/>
      <c r="RGI99" s="1"/>
      <c r="RGJ99" s="1"/>
      <c r="RGK99" s="1"/>
      <c r="RGL99" s="1"/>
      <c r="RGM99" s="1"/>
      <c r="RGN99" s="1"/>
      <c r="RGO99" s="1"/>
      <c r="RGP99" s="1"/>
      <c r="RGQ99" s="1"/>
      <c r="RGR99" s="1"/>
      <c r="RGS99" s="1"/>
      <c r="RGT99" s="1"/>
      <c r="RGU99" s="1"/>
      <c r="RGV99" s="1"/>
      <c r="RGW99" s="1"/>
      <c r="RGX99" s="1"/>
      <c r="RGY99" s="1"/>
      <c r="RGZ99" s="1"/>
      <c r="RHA99" s="1"/>
      <c r="RHB99" s="1"/>
      <c r="RHC99" s="1"/>
      <c r="RHD99" s="1"/>
      <c r="RHE99" s="1"/>
      <c r="RHF99" s="1"/>
      <c r="RHG99" s="1"/>
      <c r="RHH99" s="1"/>
      <c r="RHI99" s="1"/>
      <c r="RHJ99" s="1"/>
      <c r="RHK99" s="1"/>
      <c r="RHL99" s="1"/>
      <c r="RHM99" s="1"/>
      <c r="RHN99" s="1"/>
      <c r="RHO99" s="1"/>
      <c r="RHP99" s="1"/>
      <c r="RHQ99" s="1"/>
      <c r="RHR99" s="1"/>
      <c r="RHS99" s="1"/>
      <c r="RHT99" s="1"/>
      <c r="RHU99" s="1"/>
      <c r="RHV99" s="1"/>
      <c r="RHW99" s="1"/>
      <c r="RHX99" s="1"/>
      <c r="RHY99" s="1"/>
      <c r="RHZ99" s="1"/>
      <c r="RIA99" s="1"/>
      <c r="RIB99" s="1"/>
      <c r="RIC99" s="1"/>
      <c r="RID99" s="1"/>
      <c r="RIE99" s="1"/>
      <c r="RIF99" s="1"/>
      <c r="RIG99" s="1"/>
      <c r="RIH99" s="1"/>
      <c r="RII99" s="1"/>
      <c r="RIJ99" s="1"/>
      <c r="RIK99" s="1"/>
      <c r="RIL99" s="1"/>
      <c r="RIM99" s="1"/>
      <c r="RIN99" s="1"/>
      <c r="RIO99" s="1"/>
      <c r="RIP99" s="1"/>
      <c r="RIQ99" s="1"/>
      <c r="RIR99" s="1"/>
      <c r="RIS99" s="1"/>
      <c r="RIT99" s="1"/>
      <c r="RIU99" s="1"/>
      <c r="RIV99" s="1"/>
      <c r="RIW99" s="1"/>
      <c r="RIX99" s="1"/>
      <c r="RIY99" s="1"/>
      <c r="RIZ99" s="1"/>
      <c r="RJA99" s="1"/>
      <c r="RJB99" s="1"/>
      <c r="RJC99" s="1"/>
      <c r="RJD99" s="1"/>
      <c r="RJE99" s="1"/>
      <c r="RJF99" s="1"/>
      <c r="RJG99" s="1"/>
      <c r="RJH99" s="1"/>
      <c r="RJI99" s="1"/>
      <c r="RJJ99" s="1"/>
      <c r="RJK99" s="1"/>
      <c r="RJL99" s="1"/>
      <c r="RJM99" s="1"/>
      <c r="RJN99" s="1"/>
      <c r="RJO99" s="1"/>
      <c r="RJP99" s="1"/>
      <c r="RJQ99" s="1"/>
      <c r="RJR99" s="1"/>
      <c r="RJS99" s="1"/>
      <c r="RJT99" s="1"/>
      <c r="RJU99" s="1"/>
      <c r="RJV99" s="1"/>
      <c r="RJW99" s="1"/>
      <c r="RJX99" s="1"/>
      <c r="RJY99" s="1"/>
      <c r="RJZ99" s="1"/>
      <c r="RKA99" s="1"/>
      <c r="RKB99" s="1"/>
      <c r="RKC99" s="1"/>
      <c r="RKD99" s="1"/>
      <c r="RKE99" s="1"/>
      <c r="RKF99" s="1"/>
      <c r="RKG99" s="1"/>
      <c r="RKH99" s="1"/>
      <c r="RKI99" s="1"/>
      <c r="RKJ99" s="1"/>
      <c r="RKK99" s="1"/>
      <c r="RKL99" s="1"/>
      <c r="RKM99" s="1"/>
      <c r="RKN99" s="1"/>
      <c r="RKO99" s="1"/>
      <c r="RKP99" s="1"/>
      <c r="RKQ99" s="1"/>
      <c r="RKR99" s="1"/>
      <c r="RKS99" s="1"/>
      <c r="RKT99" s="1"/>
      <c r="RKU99" s="1"/>
      <c r="RKV99" s="1"/>
      <c r="RKW99" s="1"/>
      <c r="RKX99" s="1"/>
      <c r="RKY99" s="1"/>
      <c r="RKZ99" s="1"/>
      <c r="RLA99" s="1"/>
      <c r="RLB99" s="1"/>
      <c r="RLC99" s="1"/>
      <c r="RLD99" s="1"/>
      <c r="RLE99" s="1"/>
      <c r="RLF99" s="1"/>
      <c r="RLG99" s="1"/>
      <c r="RLH99" s="1"/>
      <c r="RLI99" s="1"/>
      <c r="RLJ99" s="1"/>
      <c r="RLK99" s="1"/>
      <c r="RLL99" s="1"/>
      <c r="RLM99" s="1"/>
      <c r="RLN99" s="1"/>
      <c r="RLO99" s="1"/>
      <c r="RLP99" s="1"/>
      <c r="RLQ99" s="1"/>
      <c r="RLR99" s="1"/>
      <c r="RLS99" s="1"/>
      <c r="RLT99" s="1"/>
      <c r="RLU99" s="1"/>
      <c r="RLV99" s="1"/>
      <c r="RLW99" s="1"/>
      <c r="RLX99" s="1"/>
      <c r="RLY99" s="1"/>
      <c r="RLZ99" s="1"/>
      <c r="RMA99" s="1"/>
      <c r="RMB99" s="1"/>
      <c r="RMC99" s="1"/>
      <c r="RMD99" s="1"/>
      <c r="RME99" s="1"/>
      <c r="RMF99" s="1"/>
      <c r="RMG99" s="1"/>
      <c r="RMH99" s="1"/>
      <c r="RMI99" s="1"/>
      <c r="RMJ99" s="1"/>
      <c r="RMK99" s="1"/>
      <c r="RML99" s="1"/>
      <c r="RMM99" s="1"/>
      <c r="RMN99" s="1"/>
      <c r="RMO99" s="1"/>
      <c r="RMP99" s="1"/>
      <c r="RMQ99" s="1"/>
      <c r="RMR99" s="1"/>
      <c r="RMS99" s="1"/>
      <c r="RMT99" s="1"/>
      <c r="RMU99" s="1"/>
      <c r="RMV99" s="1"/>
      <c r="RMW99" s="1"/>
      <c r="RMX99" s="1"/>
      <c r="RMY99" s="1"/>
      <c r="RMZ99" s="1"/>
      <c r="RNA99" s="1"/>
      <c r="RNB99" s="1"/>
      <c r="RNC99" s="1"/>
      <c r="RND99" s="1"/>
      <c r="RNE99" s="1"/>
      <c r="RNF99" s="1"/>
      <c r="RNG99" s="1"/>
      <c r="RNH99" s="1"/>
      <c r="RNI99" s="1"/>
      <c r="RNJ99" s="1"/>
      <c r="RNK99" s="1"/>
      <c r="RNL99" s="1"/>
      <c r="RNM99" s="1"/>
      <c r="RNN99" s="1"/>
      <c r="RNO99" s="1"/>
      <c r="RNP99" s="1"/>
      <c r="RNQ99" s="1"/>
      <c r="RNR99" s="1"/>
      <c r="RNS99" s="1"/>
      <c r="RNT99" s="1"/>
      <c r="RNU99" s="1"/>
      <c r="RNV99" s="1"/>
      <c r="RNW99" s="1"/>
      <c r="RNX99" s="1"/>
      <c r="RNY99" s="1"/>
      <c r="RNZ99" s="1"/>
      <c r="ROA99" s="1"/>
      <c r="ROB99" s="1"/>
      <c r="ROC99" s="1"/>
      <c r="ROD99" s="1"/>
      <c r="ROE99" s="1"/>
      <c r="ROF99" s="1"/>
      <c r="ROG99" s="1"/>
      <c r="ROH99" s="1"/>
      <c r="ROI99" s="1"/>
      <c r="ROJ99" s="1"/>
      <c r="ROK99" s="1"/>
      <c r="ROL99" s="1"/>
      <c r="ROM99" s="1"/>
      <c r="RON99" s="1"/>
      <c r="ROO99" s="1"/>
      <c r="ROP99" s="1"/>
      <c r="ROQ99" s="1"/>
      <c r="ROR99" s="1"/>
      <c r="ROS99" s="1"/>
      <c r="ROT99" s="1"/>
      <c r="ROU99" s="1"/>
      <c r="ROV99" s="1"/>
      <c r="ROW99" s="1"/>
      <c r="ROX99" s="1"/>
      <c r="ROY99" s="1"/>
      <c r="ROZ99" s="1"/>
      <c r="RPA99" s="1"/>
      <c r="RPB99" s="1"/>
      <c r="RPC99" s="1"/>
      <c r="RPD99" s="1"/>
      <c r="RPE99" s="1"/>
      <c r="RPF99" s="1"/>
      <c r="RPG99" s="1"/>
      <c r="RPH99" s="1"/>
      <c r="RPI99" s="1"/>
      <c r="RPJ99" s="1"/>
      <c r="RPK99" s="1"/>
      <c r="RPL99" s="1"/>
      <c r="RPM99" s="1"/>
      <c r="RPN99" s="1"/>
      <c r="RPO99" s="1"/>
      <c r="RPP99" s="1"/>
      <c r="RPQ99" s="1"/>
      <c r="RPR99" s="1"/>
      <c r="RPS99" s="1"/>
      <c r="RPT99" s="1"/>
      <c r="RPU99" s="1"/>
      <c r="RPV99" s="1"/>
      <c r="RPW99" s="1"/>
      <c r="RPX99" s="1"/>
      <c r="RPY99" s="1"/>
      <c r="RPZ99" s="1"/>
      <c r="RQA99" s="1"/>
      <c r="RQB99" s="1"/>
      <c r="RQC99" s="1"/>
      <c r="RQD99" s="1"/>
      <c r="RQE99" s="1"/>
      <c r="RQF99" s="1"/>
      <c r="RQG99" s="1"/>
      <c r="RQH99" s="1"/>
      <c r="RQI99" s="1"/>
      <c r="RQJ99" s="1"/>
      <c r="RQK99" s="1"/>
      <c r="RQL99" s="1"/>
      <c r="RQM99" s="1"/>
      <c r="RQN99" s="1"/>
      <c r="RQO99" s="1"/>
      <c r="RQP99" s="1"/>
      <c r="RQQ99" s="1"/>
      <c r="RQR99" s="1"/>
      <c r="RQS99" s="1"/>
      <c r="RQT99" s="1"/>
      <c r="RQU99" s="1"/>
      <c r="RQV99" s="1"/>
      <c r="RQW99" s="1"/>
      <c r="RQX99" s="1"/>
      <c r="RQY99" s="1"/>
      <c r="RQZ99" s="1"/>
      <c r="RRA99" s="1"/>
      <c r="RRB99" s="1"/>
      <c r="RRC99" s="1"/>
      <c r="RRD99" s="1"/>
      <c r="RRE99" s="1"/>
      <c r="RRF99" s="1"/>
      <c r="RRG99" s="1"/>
      <c r="RRH99" s="1"/>
      <c r="RRI99" s="1"/>
      <c r="RRJ99" s="1"/>
      <c r="RRK99" s="1"/>
      <c r="RRL99" s="1"/>
      <c r="RRM99" s="1"/>
      <c r="RRN99" s="1"/>
      <c r="RRO99" s="1"/>
      <c r="RRP99" s="1"/>
      <c r="RRQ99" s="1"/>
      <c r="RRR99" s="1"/>
      <c r="RRS99" s="1"/>
      <c r="RRT99" s="1"/>
      <c r="RRU99" s="1"/>
      <c r="RRV99" s="1"/>
      <c r="RRW99" s="1"/>
      <c r="RRX99" s="1"/>
      <c r="RRY99" s="1"/>
      <c r="RRZ99" s="1"/>
      <c r="RSA99" s="1"/>
      <c r="RSB99" s="1"/>
      <c r="RSC99" s="1"/>
      <c r="RSD99" s="1"/>
      <c r="RSE99" s="1"/>
      <c r="RSF99" s="1"/>
      <c r="RSG99" s="1"/>
      <c r="RSH99" s="1"/>
      <c r="RSI99" s="1"/>
      <c r="RSJ99" s="1"/>
      <c r="RSK99" s="1"/>
      <c r="RSL99" s="1"/>
      <c r="RSM99" s="1"/>
      <c r="RSN99" s="1"/>
      <c r="RSO99" s="1"/>
      <c r="RSP99" s="1"/>
      <c r="RSQ99" s="1"/>
      <c r="RSR99" s="1"/>
      <c r="RSS99" s="1"/>
      <c r="RST99" s="1"/>
      <c r="RSU99" s="1"/>
      <c r="RSV99" s="1"/>
      <c r="RSW99" s="1"/>
      <c r="RSX99" s="1"/>
      <c r="RSY99" s="1"/>
      <c r="RSZ99" s="1"/>
      <c r="RTA99" s="1"/>
      <c r="RTB99" s="1"/>
      <c r="RTC99" s="1"/>
      <c r="RTD99" s="1"/>
      <c r="RTE99" s="1"/>
      <c r="RTF99" s="1"/>
      <c r="RTG99" s="1"/>
      <c r="RTH99" s="1"/>
      <c r="RTI99" s="1"/>
      <c r="RTJ99" s="1"/>
      <c r="RTK99" s="1"/>
      <c r="RTL99" s="1"/>
      <c r="RTM99" s="1"/>
      <c r="RTN99" s="1"/>
      <c r="RTO99" s="1"/>
      <c r="RTP99" s="1"/>
      <c r="RTQ99" s="1"/>
      <c r="RTR99" s="1"/>
      <c r="RTS99" s="1"/>
      <c r="RTT99" s="1"/>
      <c r="RTU99" s="1"/>
      <c r="RTV99" s="1"/>
      <c r="RTW99" s="1"/>
      <c r="RTX99" s="1"/>
      <c r="RTY99" s="1"/>
      <c r="RTZ99" s="1"/>
      <c r="RUA99" s="1"/>
      <c r="RUB99" s="1"/>
      <c r="RUC99" s="1"/>
      <c r="RUD99" s="1"/>
      <c r="RUE99" s="1"/>
      <c r="RUF99" s="1"/>
      <c r="RUG99" s="1"/>
      <c r="RUH99" s="1"/>
      <c r="RUI99" s="1"/>
      <c r="RUJ99" s="1"/>
      <c r="RUK99" s="1"/>
      <c r="RUL99" s="1"/>
      <c r="RUM99" s="1"/>
      <c r="RUN99" s="1"/>
      <c r="RUO99" s="1"/>
      <c r="RUP99" s="1"/>
      <c r="RUQ99" s="1"/>
      <c r="RUR99" s="1"/>
      <c r="RUS99" s="1"/>
      <c r="RUT99" s="1"/>
      <c r="RUU99" s="1"/>
      <c r="RUV99" s="1"/>
      <c r="RUW99" s="1"/>
      <c r="RUX99" s="1"/>
      <c r="RUY99" s="1"/>
      <c r="RUZ99" s="1"/>
      <c r="RVA99" s="1"/>
      <c r="RVB99" s="1"/>
      <c r="RVC99" s="1"/>
      <c r="RVD99" s="1"/>
      <c r="RVE99" s="1"/>
      <c r="RVF99" s="1"/>
      <c r="RVG99" s="1"/>
      <c r="RVH99" s="1"/>
      <c r="RVI99" s="1"/>
      <c r="RVJ99" s="1"/>
      <c r="RVK99" s="1"/>
      <c r="RVL99" s="1"/>
      <c r="RVM99" s="1"/>
      <c r="RVN99" s="1"/>
      <c r="RVO99" s="1"/>
      <c r="RVP99" s="1"/>
      <c r="RVQ99" s="1"/>
      <c r="RVR99" s="1"/>
      <c r="RVS99" s="1"/>
      <c r="RVT99" s="1"/>
      <c r="RVU99" s="1"/>
      <c r="RVV99" s="1"/>
      <c r="RVW99" s="1"/>
      <c r="RVX99" s="1"/>
      <c r="RVY99" s="1"/>
      <c r="RVZ99" s="1"/>
      <c r="RWA99" s="1"/>
      <c r="RWB99" s="1"/>
      <c r="RWC99" s="1"/>
      <c r="RWD99" s="1"/>
      <c r="RWE99" s="1"/>
      <c r="RWF99" s="1"/>
      <c r="RWG99" s="1"/>
      <c r="RWH99" s="1"/>
      <c r="RWI99" s="1"/>
      <c r="RWJ99" s="1"/>
      <c r="RWK99" s="1"/>
      <c r="RWL99" s="1"/>
      <c r="RWM99" s="1"/>
      <c r="RWN99" s="1"/>
      <c r="RWO99" s="1"/>
      <c r="RWP99" s="1"/>
      <c r="RWQ99" s="1"/>
      <c r="RWR99" s="1"/>
      <c r="RWS99" s="1"/>
      <c r="RWT99" s="1"/>
      <c r="RWU99" s="1"/>
      <c r="RWV99" s="1"/>
      <c r="RWW99" s="1"/>
      <c r="RWX99" s="1"/>
      <c r="RWY99" s="1"/>
      <c r="RWZ99" s="1"/>
      <c r="RXA99" s="1"/>
      <c r="RXB99" s="1"/>
      <c r="RXC99" s="1"/>
      <c r="RXD99" s="1"/>
      <c r="RXE99" s="1"/>
      <c r="RXF99" s="1"/>
      <c r="RXG99" s="1"/>
      <c r="RXH99" s="1"/>
      <c r="RXI99" s="1"/>
      <c r="RXJ99" s="1"/>
      <c r="RXK99" s="1"/>
      <c r="RXL99" s="1"/>
      <c r="RXM99" s="1"/>
      <c r="RXN99" s="1"/>
      <c r="RXO99" s="1"/>
      <c r="RXP99" s="1"/>
      <c r="RXQ99" s="1"/>
      <c r="RXR99" s="1"/>
      <c r="RXS99" s="1"/>
      <c r="RXT99" s="1"/>
      <c r="RXU99" s="1"/>
      <c r="RXV99" s="1"/>
      <c r="RXW99" s="1"/>
      <c r="RXX99" s="1"/>
      <c r="RXY99" s="1"/>
      <c r="RXZ99" s="1"/>
      <c r="RYA99" s="1"/>
      <c r="RYB99" s="1"/>
      <c r="RYC99" s="1"/>
      <c r="RYD99" s="1"/>
      <c r="RYE99" s="1"/>
      <c r="RYF99" s="1"/>
      <c r="RYG99" s="1"/>
      <c r="RYH99" s="1"/>
      <c r="RYI99" s="1"/>
      <c r="RYJ99" s="1"/>
      <c r="RYK99" s="1"/>
      <c r="RYL99" s="1"/>
      <c r="RYM99" s="1"/>
      <c r="RYN99" s="1"/>
      <c r="RYO99" s="1"/>
      <c r="RYP99" s="1"/>
      <c r="RYQ99" s="1"/>
      <c r="RYR99" s="1"/>
      <c r="RYS99" s="1"/>
      <c r="RYT99" s="1"/>
      <c r="RYU99" s="1"/>
      <c r="RYV99" s="1"/>
      <c r="RYW99" s="1"/>
      <c r="RYX99" s="1"/>
      <c r="RYY99" s="1"/>
      <c r="RYZ99" s="1"/>
      <c r="RZA99" s="1"/>
      <c r="RZB99" s="1"/>
      <c r="RZC99" s="1"/>
      <c r="RZD99" s="1"/>
      <c r="RZE99" s="1"/>
      <c r="RZF99" s="1"/>
      <c r="RZG99" s="1"/>
      <c r="RZH99" s="1"/>
      <c r="RZI99" s="1"/>
      <c r="RZJ99" s="1"/>
      <c r="RZK99" s="1"/>
      <c r="RZL99" s="1"/>
      <c r="RZM99" s="1"/>
      <c r="RZN99" s="1"/>
      <c r="RZO99" s="1"/>
      <c r="RZP99" s="1"/>
      <c r="RZQ99" s="1"/>
      <c r="RZR99" s="1"/>
      <c r="RZS99" s="1"/>
      <c r="RZT99" s="1"/>
      <c r="RZU99" s="1"/>
      <c r="RZV99" s="1"/>
      <c r="RZW99" s="1"/>
      <c r="RZX99" s="1"/>
      <c r="RZY99" s="1"/>
      <c r="RZZ99" s="1"/>
      <c r="SAA99" s="1"/>
      <c r="SAB99" s="1"/>
      <c r="SAC99" s="1"/>
      <c r="SAD99" s="1"/>
      <c r="SAE99" s="1"/>
      <c r="SAF99" s="1"/>
      <c r="SAG99" s="1"/>
      <c r="SAH99" s="1"/>
      <c r="SAI99" s="1"/>
      <c r="SAJ99" s="1"/>
      <c r="SAK99" s="1"/>
      <c r="SAL99" s="1"/>
      <c r="SAM99" s="1"/>
      <c r="SAN99" s="1"/>
      <c r="SAO99" s="1"/>
      <c r="SAP99" s="1"/>
      <c r="SAQ99" s="1"/>
      <c r="SAR99" s="1"/>
      <c r="SAS99" s="1"/>
      <c r="SAT99" s="1"/>
      <c r="SAU99" s="1"/>
      <c r="SAV99" s="1"/>
      <c r="SAW99" s="1"/>
      <c r="SAX99" s="1"/>
      <c r="SAY99" s="1"/>
      <c r="SAZ99" s="1"/>
      <c r="SBA99" s="1"/>
      <c r="SBB99" s="1"/>
      <c r="SBC99" s="1"/>
      <c r="SBD99" s="1"/>
      <c r="SBE99" s="1"/>
      <c r="SBF99" s="1"/>
      <c r="SBG99" s="1"/>
      <c r="SBH99" s="1"/>
      <c r="SBI99" s="1"/>
      <c r="SBJ99" s="1"/>
      <c r="SBK99" s="1"/>
      <c r="SBL99" s="1"/>
      <c r="SBM99" s="1"/>
      <c r="SBN99" s="1"/>
      <c r="SBO99" s="1"/>
      <c r="SBP99" s="1"/>
      <c r="SBQ99" s="1"/>
      <c r="SBR99" s="1"/>
      <c r="SBS99" s="1"/>
      <c r="SBT99" s="1"/>
      <c r="SBU99" s="1"/>
      <c r="SBV99" s="1"/>
      <c r="SBW99" s="1"/>
      <c r="SBX99" s="1"/>
      <c r="SBY99" s="1"/>
      <c r="SBZ99" s="1"/>
      <c r="SCA99" s="1"/>
      <c r="SCB99" s="1"/>
      <c r="SCC99" s="1"/>
      <c r="SCD99" s="1"/>
      <c r="SCE99" s="1"/>
      <c r="SCF99" s="1"/>
      <c r="SCG99" s="1"/>
      <c r="SCH99" s="1"/>
      <c r="SCI99" s="1"/>
      <c r="SCJ99" s="1"/>
      <c r="SCK99" s="1"/>
      <c r="SCL99" s="1"/>
      <c r="SCM99" s="1"/>
      <c r="SCN99" s="1"/>
      <c r="SCO99" s="1"/>
      <c r="SCP99" s="1"/>
      <c r="SCQ99" s="1"/>
      <c r="SCR99" s="1"/>
      <c r="SCS99" s="1"/>
      <c r="SCT99" s="1"/>
      <c r="SCU99" s="1"/>
      <c r="SCV99" s="1"/>
      <c r="SCW99" s="1"/>
      <c r="SCX99" s="1"/>
      <c r="SCY99" s="1"/>
      <c r="SCZ99" s="1"/>
      <c r="SDA99" s="1"/>
      <c r="SDB99" s="1"/>
      <c r="SDC99" s="1"/>
      <c r="SDD99" s="1"/>
      <c r="SDE99" s="1"/>
      <c r="SDF99" s="1"/>
      <c r="SDG99" s="1"/>
      <c r="SDH99" s="1"/>
      <c r="SDI99" s="1"/>
      <c r="SDJ99" s="1"/>
      <c r="SDK99" s="1"/>
      <c r="SDL99" s="1"/>
      <c r="SDM99" s="1"/>
      <c r="SDN99" s="1"/>
      <c r="SDO99" s="1"/>
      <c r="SDP99" s="1"/>
      <c r="SDQ99" s="1"/>
      <c r="SDR99" s="1"/>
      <c r="SDS99" s="1"/>
      <c r="SDT99" s="1"/>
      <c r="SDU99" s="1"/>
      <c r="SDV99" s="1"/>
      <c r="SDW99" s="1"/>
      <c r="SDX99" s="1"/>
      <c r="SDY99" s="1"/>
      <c r="SDZ99" s="1"/>
      <c r="SEA99" s="1"/>
      <c r="SEB99" s="1"/>
      <c r="SEC99" s="1"/>
      <c r="SED99" s="1"/>
      <c r="SEE99" s="1"/>
      <c r="SEF99" s="1"/>
      <c r="SEG99" s="1"/>
      <c r="SEH99" s="1"/>
      <c r="SEI99" s="1"/>
      <c r="SEJ99" s="1"/>
      <c r="SEK99" s="1"/>
      <c r="SEL99" s="1"/>
      <c r="SEM99" s="1"/>
      <c r="SEN99" s="1"/>
      <c r="SEO99" s="1"/>
      <c r="SEP99" s="1"/>
      <c r="SEQ99" s="1"/>
      <c r="SER99" s="1"/>
      <c r="SES99" s="1"/>
      <c r="SET99" s="1"/>
      <c r="SEU99" s="1"/>
      <c r="SEV99" s="1"/>
      <c r="SEW99" s="1"/>
      <c r="SEX99" s="1"/>
      <c r="SEY99" s="1"/>
      <c r="SEZ99" s="1"/>
      <c r="SFA99" s="1"/>
      <c r="SFB99" s="1"/>
      <c r="SFC99" s="1"/>
      <c r="SFD99" s="1"/>
      <c r="SFE99" s="1"/>
      <c r="SFF99" s="1"/>
      <c r="SFG99" s="1"/>
      <c r="SFH99" s="1"/>
      <c r="SFI99" s="1"/>
      <c r="SFJ99" s="1"/>
      <c r="SFK99" s="1"/>
      <c r="SFL99" s="1"/>
      <c r="SFM99" s="1"/>
      <c r="SFN99" s="1"/>
      <c r="SFO99" s="1"/>
      <c r="SFP99" s="1"/>
      <c r="SFQ99" s="1"/>
      <c r="SFR99" s="1"/>
      <c r="SFS99" s="1"/>
      <c r="SFT99" s="1"/>
      <c r="SFU99" s="1"/>
      <c r="SFV99" s="1"/>
      <c r="SFW99" s="1"/>
      <c r="SFX99" s="1"/>
      <c r="SFY99" s="1"/>
      <c r="SFZ99" s="1"/>
      <c r="SGA99" s="1"/>
      <c r="SGB99" s="1"/>
      <c r="SGC99" s="1"/>
      <c r="SGD99" s="1"/>
      <c r="SGE99" s="1"/>
      <c r="SGF99" s="1"/>
      <c r="SGG99" s="1"/>
      <c r="SGH99" s="1"/>
      <c r="SGI99" s="1"/>
      <c r="SGJ99" s="1"/>
      <c r="SGK99" s="1"/>
      <c r="SGL99" s="1"/>
      <c r="SGM99" s="1"/>
      <c r="SGN99" s="1"/>
      <c r="SGO99" s="1"/>
      <c r="SGP99" s="1"/>
      <c r="SGQ99" s="1"/>
      <c r="SGR99" s="1"/>
      <c r="SGS99" s="1"/>
      <c r="SGT99" s="1"/>
      <c r="SGU99" s="1"/>
      <c r="SGV99" s="1"/>
      <c r="SGW99" s="1"/>
      <c r="SGX99" s="1"/>
      <c r="SGY99" s="1"/>
      <c r="SGZ99" s="1"/>
      <c r="SHA99" s="1"/>
      <c r="SHB99" s="1"/>
      <c r="SHC99" s="1"/>
      <c r="SHD99" s="1"/>
      <c r="SHE99" s="1"/>
      <c r="SHF99" s="1"/>
      <c r="SHG99" s="1"/>
      <c r="SHH99" s="1"/>
      <c r="SHI99" s="1"/>
      <c r="SHJ99" s="1"/>
      <c r="SHK99" s="1"/>
      <c r="SHL99" s="1"/>
      <c r="SHM99" s="1"/>
      <c r="SHN99" s="1"/>
      <c r="SHO99" s="1"/>
      <c r="SHP99" s="1"/>
      <c r="SHQ99" s="1"/>
      <c r="SHR99" s="1"/>
      <c r="SHS99" s="1"/>
      <c r="SHT99" s="1"/>
      <c r="SHU99" s="1"/>
      <c r="SHV99" s="1"/>
      <c r="SHW99" s="1"/>
      <c r="SHX99" s="1"/>
      <c r="SHY99" s="1"/>
      <c r="SHZ99" s="1"/>
      <c r="SIA99" s="1"/>
      <c r="SIB99" s="1"/>
      <c r="SIC99" s="1"/>
      <c r="SID99" s="1"/>
      <c r="SIE99" s="1"/>
      <c r="SIF99" s="1"/>
      <c r="SIG99" s="1"/>
      <c r="SIH99" s="1"/>
      <c r="SII99" s="1"/>
      <c r="SIJ99" s="1"/>
      <c r="SIK99" s="1"/>
      <c r="SIL99" s="1"/>
      <c r="SIM99" s="1"/>
      <c r="SIN99" s="1"/>
      <c r="SIO99" s="1"/>
      <c r="SIP99" s="1"/>
      <c r="SIQ99" s="1"/>
      <c r="SIR99" s="1"/>
      <c r="SIS99" s="1"/>
      <c r="SIT99" s="1"/>
      <c r="SIU99" s="1"/>
      <c r="SIV99" s="1"/>
      <c r="SIW99" s="1"/>
      <c r="SIX99" s="1"/>
      <c r="SIY99" s="1"/>
      <c r="SIZ99" s="1"/>
      <c r="SJA99" s="1"/>
      <c r="SJB99" s="1"/>
      <c r="SJC99" s="1"/>
      <c r="SJD99" s="1"/>
      <c r="SJE99" s="1"/>
      <c r="SJF99" s="1"/>
      <c r="SJG99" s="1"/>
      <c r="SJH99" s="1"/>
      <c r="SJI99" s="1"/>
      <c r="SJJ99" s="1"/>
      <c r="SJK99" s="1"/>
      <c r="SJL99" s="1"/>
      <c r="SJM99" s="1"/>
      <c r="SJN99" s="1"/>
      <c r="SJO99" s="1"/>
      <c r="SJP99" s="1"/>
      <c r="SJQ99" s="1"/>
      <c r="SJR99" s="1"/>
      <c r="SJS99" s="1"/>
      <c r="SJT99" s="1"/>
      <c r="SJU99" s="1"/>
      <c r="SJV99" s="1"/>
      <c r="SJW99" s="1"/>
      <c r="SJX99" s="1"/>
      <c r="SJY99" s="1"/>
      <c r="SJZ99" s="1"/>
      <c r="SKA99" s="1"/>
      <c r="SKB99" s="1"/>
      <c r="SKC99" s="1"/>
      <c r="SKD99" s="1"/>
      <c r="SKE99" s="1"/>
      <c r="SKF99" s="1"/>
      <c r="SKG99" s="1"/>
      <c r="SKH99" s="1"/>
      <c r="SKI99" s="1"/>
      <c r="SKJ99" s="1"/>
      <c r="SKK99" s="1"/>
      <c r="SKL99" s="1"/>
      <c r="SKM99" s="1"/>
      <c r="SKN99" s="1"/>
      <c r="SKO99" s="1"/>
      <c r="SKP99" s="1"/>
      <c r="SKQ99" s="1"/>
      <c r="SKR99" s="1"/>
      <c r="SKS99" s="1"/>
      <c r="SKT99" s="1"/>
      <c r="SKU99" s="1"/>
      <c r="SKV99" s="1"/>
      <c r="SKW99" s="1"/>
      <c r="SKX99" s="1"/>
      <c r="SKY99" s="1"/>
      <c r="SKZ99" s="1"/>
      <c r="SLA99" s="1"/>
      <c r="SLB99" s="1"/>
      <c r="SLC99" s="1"/>
      <c r="SLD99" s="1"/>
      <c r="SLE99" s="1"/>
      <c r="SLF99" s="1"/>
      <c r="SLG99" s="1"/>
      <c r="SLH99" s="1"/>
      <c r="SLI99" s="1"/>
      <c r="SLJ99" s="1"/>
      <c r="SLK99" s="1"/>
      <c r="SLL99" s="1"/>
      <c r="SLM99" s="1"/>
      <c r="SLN99" s="1"/>
      <c r="SLO99" s="1"/>
      <c r="SLP99" s="1"/>
      <c r="SLQ99" s="1"/>
      <c r="SLR99" s="1"/>
      <c r="SLS99" s="1"/>
      <c r="SLT99" s="1"/>
      <c r="SLU99" s="1"/>
      <c r="SLV99" s="1"/>
      <c r="SLW99" s="1"/>
      <c r="SLX99" s="1"/>
      <c r="SLY99" s="1"/>
      <c r="SLZ99" s="1"/>
      <c r="SMA99" s="1"/>
      <c r="SMB99" s="1"/>
      <c r="SMC99" s="1"/>
      <c r="SMD99" s="1"/>
      <c r="SME99" s="1"/>
      <c r="SMF99" s="1"/>
      <c r="SMG99" s="1"/>
      <c r="SMH99" s="1"/>
      <c r="SMI99" s="1"/>
      <c r="SMJ99" s="1"/>
      <c r="SMK99" s="1"/>
      <c r="SML99" s="1"/>
      <c r="SMM99" s="1"/>
      <c r="SMN99" s="1"/>
      <c r="SMO99" s="1"/>
      <c r="SMP99" s="1"/>
      <c r="SMQ99" s="1"/>
      <c r="SMR99" s="1"/>
      <c r="SMS99" s="1"/>
      <c r="SMT99" s="1"/>
      <c r="SMU99" s="1"/>
      <c r="SMV99" s="1"/>
      <c r="SMW99" s="1"/>
      <c r="SMX99" s="1"/>
      <c r="SMY99" s="1"/>
      <c r="SMZ99" s="1"/>
      <c r="SNA99" s="1"/>
      <c r="SNB99" s="1"/>
      <c r="SNC99" s="1"/>
      <c r="SND99" s="1"/>
      <c r="SNE99" s="1"/>
      <c r="SNF99" s="1"/>
      <c r="SNG99" s="1"/>
      <c r="SNH99" s="1"/>
      <c r="SNI99" s="1"/>
      <c r="SNJ99" s="1"/>
      <c r="SNK99" s="1"/>
      <c r="SNL99" s="1"/>
      <c r="SNM99" s="1"/>
      <c r="SNN99" s="1"/>
      <c r="SNO99" s="1"/>
      <c r="SNP99" s="1"/>
      <c r="SNQ99" s="1"/>
      <c r="SNR99" s="1"/>
      <c r="SNS99" s="1"/>
      <c r="SNT99" s="1"/>
      <c r="SNU99" s="1"/>
      <c r="SNV99" s="1"/>
      <c r="SNW99" s="1"/>
      <c r="SNX99" s="1"/>
      <c r="SNY99" s="1"/>
      <c r="SNZ99" s="1"/>
      <c r="SOA99" s="1"/>
      <c r="SOB99" s="1"/>
      <c r="SOC99" s="1"/>
      <c r="SOD99" s="1"/>
      <c r="SOE99" s="1"/>
      <c r="SOF99" s="1"/>
      <c r="SOG99" s="1"/>
      <c r="SOH99" s="1"/>
      <c r="SOI99" s="1"/>
      <c r="SOJ99" s="1"/>
      <c r="SOK99" s="1"/>
      <c r="SOL99" s="1"/>
      <c r="SOM99" s="1"/>
      <c r="SON99" s="1"/>
      <c r="SOO99" s="1"/>
      <c r="SOP99" s="1"/>
      <c r="SOQ99" s="1"/>
      <c r="SOR99" s="1"/>
      <c r="SOS99" s="1"/>
      <c r="SOT99" s="1"/>
      <c r="SOU99" s="1"/>
      <c r="SOV99" s="1"/>
      <c r="SOW99" s="1"/>
      <c r="SOX99" s="1"/>
      <c r="SOY99" s="1"/>
      <c r="SOZ99" s="1"/>
      <c r="SPA99" s="1"/>
      <c r="SPB99" s="1"/>
      <c r="SPC99" s="1"/>
      <c r="SPD99" s="1"/>
      <c r="SPE99" s="1"/>
      <c r="SPF99" s="1"/>
      <c r="SPG99" s="1"/>
      <c r="SPH99" s="1"/>
      <c r="SPI99" s="1"/>
      <c r="SPJ99" s="1"/>
      <c r="SPK99" s="1"/>
      <c r="SPL99" s="1"/>
      <c r="SPM99" s="1"/>
      <c r="SPN99" s="1"/>
      <c r="SPO99" s="1"/>
      <c r="SPP99" s="1"/>
      <c r="SPQ99" s="1"/>
      <c r="SPR99" s="1"/>
      <c r="SPS99" s="1"/>
      <c r="SPT99" s="1"/>
      <c r="SPU99" s="1"/>
      <c r="SPV99" s="1"/>
      <c r="SPW99" s="1"/>
      <c r="SPX99" s="1"/>
      <c r="SPY99" s="1"/>
      <c r="SPZ99" s="1"/>
      <c r="SQA99" s="1"/>
      <c r="SQB99" s="1"/>
      <c r="SQC99" s="1"/>
      <c r="SQD99" s="1"/>
      <c r="SQE99" s="1"/>
      <c r="SQF99" s="1"/>
      <c r="SQG99" s="1"/>
      <c r="SQH99" s="1"/>
      <c r="SQI99" s="1"/>
      <c r="SQJ99" s="1"/>
      <c r="SQK99" s="1"/>
      <c r="SQL99" s="1"/>
      <c r="SQM99" s="1"/>
      <c r="SQN99" s="1"/>
      <c r="SQO99" s="1"/>
      <c r="SQP99" s="1"/>
      <c r="SQQ99" s="1"/>
      <c r="SQR99" s="1"/>
      <c r="SQS99" s="1"/>
      <c r="SQT99" s="1"/>
      <c r="SQU99" s="1"/>
      <c r="SQV99" s="1"/>
      <c r="SQW99" s="1"/>
      <c r="SQX99" s="1"/>
      <c r="SQY99" s="1"/>
      <c r="SQZ99" s="1"/>
      <c r="SRA99" s="1"/>
      <c r="SRB99" s="1"/>
      <c r="SRC99" s="1"/>
      <c r="SRD99" s="1"/>
      <c r="SRE99" s="1"/>
      <c r="SRF99" s="1"/>
      <c r="SRG99" s="1"/>
      <c r="SRH99" s="1"/>
      <c r="SRI99" s="1"/>
      <c r="SRJ99" s="1"/>
      <c r="SRK99" s="1"/>
      <c r="SRL99" s="1"/>
      <c r="SRM99" s="1"/>
      <c r="SRN99" s="1"/>
      <c r="SRO99" s="1"/>
      <c r="SRP99" s="1"/>
      <c r="SRQ99" s="1"/>
      <c r="SRR99" s="1"/>
      <c r="SRS99" s="1"/>
      <c r="SRT99" s="1"/>
      <c r="SRU99" s="1"/>
      <c r="SRV99" s="1"/>
      <c r="SRW99" s="1"/>
      <c r="SRX99" s="1"/>
      <c r="SRY99" s="1"/>
      <c r="SRZ99" s="1"/>
      <c r="SSA99" s="1"/>
      <c r="SSB99" s="1"/>
      <c r="SSC99" s="1"/>
      <c r="SSD99" s="1"/>
      <c r="SSE99" s="1"/>
      <c r="SSF99" s="1"/>
      <c r="SSG99" s="1"/>
      <c r="SSH99" s="1"/>
      <c r="SSI99" s="1"/>
      <c r="SSJ99" s="1"/>
      <c r="SSK99" s="1"/>
      <c r="SSL99" s="1"/>
      <c r="SSM99" s="1"/>
      <c r="SSN99" s="1"/>
      <c r="SSO99" s="1"/>
      <c r="SSP99" s="1"/>
      <c r="SSQ99" s="1"/>
      <c r="SSR99" s="1"/>
      <c r="SSS99" s="1"/>
      <c r="SST99" s="1"/>
      <c r="SSU99" s="1"/>
      <c r="SSV99" s="1"/>
      <c r="SSW99" s="1"/>
      <c r="SSX99" s="1"/>
      <c r="SSY99" s="1"/>
      <c r="SSZ99" s="1"/>
      <c r="STA99" s="1"/>
      <c r="STB99" s="1"/>
      <c r="STC99" s="1"/>
      <c r="STD99" s="1"/>
      <c r="STE99" s="1"/>
      <c r="STF99" s="1"/>
      <c r="STG99" s="1"/>
      <c r="STH99" s="1"/>
      <c r="STI99" s="1"/>
      <c r="STJ99" s="1"/>
      <c r="STK99" s="1"/>
      <c r="STL99" s="1"/>
      <c r="STM99" s="1"/>
      <c r="STN99" s="1"/>
      <c r="STO99" s="1"/>
      <c r="STP99" s="1"/>
      <c r="STQ99" s="1"/>
      <c r="STR99" s="1"/>
      <c r="STS99" s="1"/>
      <c r="STT99" s="1"/>
      <c r="STU99" s="1"/>
      <c r="STV99" s="1"/>
      <c r="STW99" s="1"/>
      <c r="STX99" s="1"/>
      <c r="STY99" s="1"/>
      <c r="STZ99" s="1"/>
      <c r="SUA99" s="1"/>
      <c r="SUB99" s="1"/>
      <c r="SUC99" s="1"/>
      <c r="SUD99" s="1"/>
      <c r="SUE99" s="1"/>
      <c r="SUF99" s="1"/>
      <c r="SUG99" s="1"/>
      <c r="SUH99" s="1"/>
      <c r="SUI99" s="1"/>
      <c r="SUJ99" s="1"/>
      <c r="SUK99" s="1"/>
      <c r="SUL99" s="1"/>
      <c r="SUM99" s="1"/>
      <c r="SUN99" s="1"/>
      <c r="SUO99" s="1"/>
      <c r="SUP99" s="1"/>
      <c r="SUQ99" s="1"/>
      <c r="SUR99" s="1"/>
      <c r="SUS99" s="1"/>
      <c r="SUT99" s="1"/>
      <c r="SUU99" s="1"/>
      <c r="SUV99" s="1"/>
      <c r="SUW99" s="1"/>
      <c r="SUX99" s="1"/>
      <c r="SUY99" s="1"/>
      <c r="SUZ99" s="1"/>
      <c r="SVA99" s="1"/>
      <c r="SVB99" s="1"/>
      <c r="SVC99" s="1"/>
      <c r="SVD99" s="1"/>
      <c r="SVE99" s="1"/>
      <c r="SVF99" s="1"/>
      <c r="SVG99" s="1"/>
      <c r="SVH99" s="1"/>
      <c r="SVI99" s="1"/>
      <c r="SVJ99" s="1"/>
      <c r="SVK99" s="1"/>
      <c r="SVL99" s="1"/>
      <c r="SVM99" s="1"/>
      <c r="SVN99" s="1"/>
      <c r="SVO99" s="1"/>
      <c r="SVP99" s="1"/>
      <c r="SVQ99" s="1"/>
      <c r="SVR99" s="1"/>
      <c r="SVS99" s="1"/>
      <c r="SVT99" s="1"/>
      <c r="SVU99" s="1"/>
      <c r="SVV99" s="1"/>
      <c r="SVW99" s="1"/>
      <c r="SVX99" s="1"/>
      <c r="SVY99" s="1"/>
      <c r="SVZ99" s="1"/>
      <c r="SWA99" s="1"/>
      <c r="SWB99" s="1"/>
      <c r="SWC99" s="1"/>
      <c r="SWD99" s="1"/>
      <c r="SWE99" s="1"/>
      <c r="SWF99" s="1"/>
      <c r="SWG99" s="1"/>
      <c r="SWH99" s="1"/>
      <c r="SWI99" s="1"/>
      <c r="SWJ99" s="1"/>
      <c r="SWK99" s="1"/>
      <c r="SWL99" s="1"/>
      <c r="SWM99" s="1"/>
      <c r="SWN99" s="1"/>
      <c r="SWO99" s="1"/>
      <c r="SWP99" s="1"/>
      <c r="SWQ99" s="1"/>
      <c r="SWR99" s="1"/>
      <c r="SWS99" s="1"/>
      <c r="SWT99" s="1"/>
      <c r="SWU99" s="1"/>
      <c r="SWV99" s="1"/>
      <c r="SWW99" s="1"/>
      <c r="SWX99" s="1"/>
      <c r="SWY99" s="1"/>
      <c r="SWZ99" s="1"/>
      <c r="SXA99" s="1"/>
      <c r="SXB99" s="1"/>
      <c r="SXC99" s="1"/>
      <c r="SXD99" s="1"/>
      <c r="SXE99" s="1"/>
      <c r="SXF99" s="1"/>
      <c r="SXG99" s="1"/>
      <c r="SXH99" s="1"/>
      <c r="SXI99" s="1"/>
      <c r="SXJ99" s="1"/>
      <c r="SXK99" s="1"/>
      <c r="SXL99" s="1"/>
      <c r="SXM99" s="1"/>
      <c r="SXN99" s="1"/>
      <c r="SXO99" s="1"/>
      <c r="SXP99" s="1"/>
      <c r="SXQ99" s="1"/>
      <c r="SXR99" s="1"/>
      <c r="SXS99" s="1"/>
      <c r="SXT99" s="1"/>
      <c r="SXU99" s="1"/>
      <c r="SXV99" s="1"/>
      <c r="SXW99" s="1"/>
      <c r="SXX99" s="1"/>
      <c r="SXY99" s="1"/>
      <c r="SXZ99" s="1"/>
      <c r="SYA99" s="1"/>
      <c r="SYB99" s="1"/>
      <c r="SYC99" s="1"/>
      <c r="SYD99" s="1"/>
      <c r="SYE99" s="1"/>
      <c r="SYF99" s="1"/>
      <c r="SYG99" s="1"/>
      <c r="SYH99" s="1"/>
      <c r="SYI99" s="1"/>
      <c r="SYJ99" s="1"/>
      <c r="SYK99" s="1"/>
      <c r="SYL99" s="1"/>
      <c r="SYM99" s="1"/>
      <c r="SYN99" s="1"/>
      <c r="SYO99" s="1"/>
      <c r="SYP99" s="1"/>
      <c r="SYQ99" s="1"/>
      <c r="SYR99" s="1"/>
      <c r="SYS99" s="1"/>
      <c r="SYT99" s="1"/>
      <c r="SYU99" s="1"/>
      <c r="SYV99" s="1"/>
      <c r="SYW99" s="1"/>
      <c r="SYX99" s="1"/>
      <c r="SYY99" s="1"/>
      <c r="SYZ99" s="1"/>
      <c r="SZA99" s="1"/>
      <c r="SZB99" s="1"/>
      <c r="SZC99" s="1"/>
      <c r="SZD99" s="1"/>
      <c r="SZE99" s="1"/>
      <c r="SZF99" s="1"/>
      <c r="SZG99" s="1"/>
      <c r="SZH99" s="1"/>
      <c r="SZI99" s="1"/>
      <c r="SZJ99" s="1"/>
      <c r="SZK99" s="1"/>
      <c r="SZL99" s="1"/>
      <c r="SZM99" s="1"/>
      <c r="SZN99" s="1"/>
      <c r="SZO99" s="1"/>
      <c r="SZP99" s="1"/>
      <c r="SZQ99" s="1"/>
      <c r="SZR99" s="1"/>
      <c r="SZS99" s="1"/>
      <c r="SZT99" s="1"/>
      <c r="SZU99" s="1"/>
      <c r="SZV99" s="1"/>
      <c r="SZW99" s="1"/>
      <c r="SZX99" s="1"/>
      <c r="SZY99" s="1"/>
      <c r="SZZ99" s="1"/>
      <c r="TAA99" s="1"/>
      <c r="TAB99" s="1"/>
      <c r="TAC99" s="1"/>
      <c r="TAD99" s="1"/>
      <c r="TAE99" s="1"/>
      <c r="TAF99" s="1"/>
      <c r="TAG99" s="1"/>
      <c r="TAH99" s="1"/>
      <c r="TAI99" s="1"/>
      <c r="TAJ99" s="1"/>
      <c r="TAK99" s="1"/>
      <c r="TAL99" s="1"/>
      <c r="TAM99" s="1"/>
      <c r="TAN99" s="1"/>
      <c r="TAO99" s="1"/>
      <c r="TAP99" s="1"/>
      <c r="TAQ99" s="1"/>
      <c r="TAR99" s="1"/>
      <c r="TAS99" s="1"/>
      <c r="TAT99" s="1"/>
      <c r="TAU99" s="1"/>
      <c r="TAV99" s="1"/>
      <c r="TAW99" s="1"/>
      <c r="TAX99" s="1"/>
      <c r="TAY99" s="1"/>
      <c r="TAZ99" s="1"/>
      <c r="TBA99" s="1"/>
      <c r="TBB99" s="1"/>
      <c r="TBC99" s="1"/>
      <c r="TBD99" s="1"/>
      <c r="TBE99" s="1"/>
      <c r="TBF99" s="1"/>
      <c r="TBG99" s="1"/>
      <c r="TBH99" s="1"/>
      <c r="TBI99" s="1"/>
      <c r="TBJ99" s="1"/>
      <c r="TBK99" s="1"/>
      <c r="TBL99" s="1"/>
      <c r="TBM99" s="1"/>
      <c r="TBN99" s="1"/>
      <c r="TBO99" s="1"/>
      <c r="TBP99" s="1"/>
      <c r="TBQ99" s="1"/>
      <c r="TBR99" s="1"/>
      <c r="TBS99" s="1"/>
      <c r="TBT99" s="1"/>
      <c r="TBU99" s="1"/>
      <c r="TBV99" s="1"/>
      <c r="TBW99" s="1"/>
      <c r="TBX99" s="1"/>
      <c r="TBY99" s="1"/>
      <c r="TBZ99" s="1"/>
      <c r="TCA99" s="1"/>
      <c r="TCB99" s="1"/>
      <c r="TCC99" s="1"/>
      <c r="TCD99" s="1"/>
      <c r="TCE99" s="1"/>
      <c r="TCF99" s="1"/>
      <c r="TCG99" s="1"/>
      <c r="TCH99" s="1"/>
      <c r="TCI99" s="1"/>
      <c r="TCJ99" s="1"/>
      <c r="TCK99" s="1"/>
      <c r="TCL99" s="1"/>
      <c r="TCM99" s="1"/>
      <c r="TCN99" s="1"/>
      <c r="TCO99" s="1"/>
      <c r="TCP99" s="1"/>
      <c r="TCQ99" s="1"/>
      <c r="TCR99" s="1"/>
      <c r="TCS99" s="1"/>
      <c r="TCT99" s="1"/>
      <c r="TCU99" s="1"/>
      <c r="TCV99" s="1"/>
      <c r="TCW99" s="1"/>
      <c r="TCX99" s="1"/>
      <c r="TCY99" s="1"/>
      <c r="TCZ99" s="1"/>
      <c r="TDA99" s="1"/>
      <c r="TDB99" s="1"/>
      <c r="TDC99" s="1"/>
      <c r="TDD99" s="1"/>
      <c r="TDE99" s="1"/>
      <c r="TDF99" s="1"/>
      <c r="TDG99" s="1"/>
      <c r="TDH99" s="1"/>
      <c r="TDI99" s="1"/>
      <c r="TDJ99" s="1"/>
      <c r="TDK99" s="1"/>
      <c r="TDL99" s="1"/>
      <c r="TDM99" s="1"/>
      <c r="TDN99" s="1"/>
      <c r="TDO99" s="1"/>
      <c r="TDP99" s="1"/>
      <c r="TDQ99" s="1"/>
      <c r="TDR99" s="1"/>
      <c r="TDS99" s="1"/>
      <c r="TDT99" s="1"/>
      <c r="TDU99" s="1"/>
      <c r="TDV99" s="1"/>
      <c r="TDW99" s="1"/>
      <c r="TDX99" s="1"/>
      <c r="TDY99" s="1"/>
      <c r="TDZ99" s="1"/>
      <c r="TEA99" s="1"/>
      <c r="TEB99" s="1"/>
      <c r="TEC99" s="1"/>
      <c r="TED99" s="1"/>
      <c r="TEE99" s="1"/>
      <c r="TEF99" s="1"/>
      <c r="TEG99" s="1"/>
      <c r="TEH99" s="1"/>
      <c r="TEI99" s="1"/>
      <c r="TEJ99" s="1"/>
      <c r="TEK99" s="1"/>
      <c r="TEL99" s="1"/>
      <c r="TEM99" s="1"/>
      <c r="TEN99" s="1"/>
      <c r="TEO99" s="1"/>
      <c r="TEP99" s="1"/>
      <c r="TEQ99" s="1"/>
      <c r="TER99" s="1"/>
      <c r="TES99" s="1"/>
      <c r="TET99" s="1"/>
      <c r="TEU99" s="1"/>
      <c r="TEV99" s="1"/>
      <c r="TEW99" s="1"/>
      <c r="TEX99" s="1"/>
      <c r="TEY99" s="1"/>
      <c r="TEZ99" s="1"/>
      <c r="TFA99" s="1"/>
      <c r="TFB99" s="1"/>
      <c r="TFC99" s="1"/>
      <c r="TFD99" s="1"/>
      <c r="TFE99" s="1"/>
      <c r="TFF99" s="1"/>
      <c r="TFG99" s="1"/>
      <c r="TFH99" s="1"/>
      <c r="TFI99" s="1"/>
      <c r="TFJ99" s="1"/>
      <c r="TFK99" s="1"/>
      <c r="TFL99" s="1"/>
      <c r="TFM99" s="1"/>
      <c r="TFN99" s="1"/>
      <c r="TFO99" s="1"/>
      <c r="TFP99" s="1"/>
      <c r="TFQ99" s="1"/>
      <c r="TFR99" s="1"/>
      <c r="TFS99" s="1"/>
      <c r="TFT99" s="1"/>
      <c r="TFU99" s="1"/>
      <c r="TFV99" s="1"/>
      <c r="TFW99" s="1"/>
      <c r="TFX99" s="1"/>
      <c r="TFY99" s="1"/>
      <c r="TFZ99" s="1"/>
      <c r="TGA99" s="1"/>
      <c r="TGB99" s="1"/>
      <c r="TGC99" s="1"/>
      <c r="TGD99" s="1"/>
      <c r="TGE99" s="1"/>
      <c r="TGF99" s="1"/>
      <c r="TGG99" s="1"/>
      <c r="TGH99" s="1"/>
      <c r="TGI99" s="1"/>
      <c r="TGJ99" s="1"/>
      <c r="TGK99" s="1"/>
      <c r="TGL99" s="1"/>
      <c r="TGM99" s="1"/>
      <c r="TGN99" s="1"/>
      <c r="TGO99" s="1"/>
      <c r="TGP99" s="1"/>
      <c r="TGQ99" s="1"/>
      <c r="TGR99" s="1"/>
      <c r="TGS99" s="1"/>
      <c r="TGT99" s="1"/>
      <c r="TGU99" s="1"/>
      <c r="TGV99" s="1"/>
      <c r="TGW99" s="1"/>
      <c r="TGX99" s="1"/>
      <c r="TGY99" s="1"/>
      <c r="TGZ99" s="1"/>
      <c r="THA99" s="1"/>
      <c r="THB99" s="1"/>
      <c r="THC99" s="1"/>
      <c r="THD99" s="1"/>
      <c r="THE99" s="1"/>
      <c r="THF99" s="1"/>
      <c r="THG99" s="1"/>
      <c r="THH99" s="1"/>
      <c r="THI99" s="1"/>
      <c r="THJ99" s="1"/>
      <c r="THK99" s="1"/>
      <c r="THL99" s="1"/>
      <c r="THM99" s="1"/>
      <c r="THN99" s="1"/>
      <c r="THO99" s="1"/>
      <c r="THP99" s="1"/>
      <c r="THQ99" s="1"/>
      <c r="THR99" s="1"/>
      <c r="THS99" s="1"/>
      <c r="THT99" s="1"/>
      <c r="THU99" s="1"/>
      <c r="THV99" s="1"/>
      <c r="THW99" s="1"/>
      <c r="THX99" s="1"/>
      <c r="THY99" s="1"/>
      <c r="THZ99" s="1"/>
      <c r="TIA99" s="1"/>
      <c r="TIB99" s="1"/>
      <c r="TIC99" s="1"/>
      <c r="TID99" s="1"/>
      <c r="TIE99" s="1"/>
      <c r="TIF99" s="1"/>
      <c r="TIG99" s="1"/>
      <c r="TIH99" s="1"/>
      <c r="TII99" s="1"/>
      <c r="TIJ99" s="1"/>
      <c r="TIK99" s="1"/>
      <c r="TIL99" s="1"/>
      <c r="TIM99" s="1"/>
      <c r="TIN99" s="1"/>
      <c r="TIO99" s="1"/>
      <c r="TIP99" s="1"/>
      <c r="TIQ99" s="1"/>
      <c r="TIR99" s="1"/>
      <c r="TIS99" s="1"/>
      <c r="TIT99" s="1"/>
      <c r="TIU99" s="1"/>
      <c r="TIV99" s="1"/>
      <c r="TIW99" s="1"/>
      <c r="TIX99" s="1"/>
      <c r="TIY99" s="1"/>
      <c r="TIZ99" s="1"/>
      <c r="TJA99" s="1"/>
      <c r="TJB99" s="1"/>
      <c r="TJC99" s="1"/>
      <c r="TJD99" s="1"/>
      <c r="TJE99" s="1"/>
      <c r="TJF99" s="1"/>
      <c r="TJG99" s="1"/>
      <c r="TJH99" s="1"/>
      <c r="TJI99" s="1"/>
      <c r="TJJ99" s="1"/>
      <c r="TJK99" s="1"/>
      <c r="TJL99" s="1"/>
      <c r="TJM99" s="1"/>
      <c r="TJN99" s="1"/>
      <c r="TJO99" s="1"/>
      <c r="TJP99" s="1"/>
      <c r="TJQ99" s="1"/>
      <c r="TJR99" s="1"/>
      <c r="TJS99" s="1"/>
      <c r="TJT99" s="1"/>
      <c r="TJU99" s="1"/>
      <c r="TJV99" s="1"/>
      <c r="TJW99" s="1"/>
      <c r="TJX99" s="1"/>
      <c r="TJY99" s="1"/>
      <c r="TJZ99" s="1"/>
      <c r="TKA99" s="1"/>
      <c r="TKB99" s="1"/>
      <c r="TKC99" s="1"/>
      <c r="TKD99" s="1"/>
      <c r="TKE99" s="1"/>
      <c r="TKF99" s="1"/>
      <c r="TKG99" s="1"/>
      <c r="TKH99" s="1"/>
      <c r="TKI99" s="1"/>
      <c r="TKJ99" s="1"/>
      <c r="TKK99" s="1"/>
      <c r="TKL99" s="1"/>
      <c r="TKM99" s="1"/>
      <c r="TKN99" s="1"/>
      <c r="TKO99" s="1"/>
      <c r="TKP99" s="1"/>
      <c r="TKQ99" s="1"/>
      <c r="TKR99" s="1"/>
      <c r="TKS99" s="1"/>
      <c r="TKT99" s="1"/>
      <c r="TKU99" s="1"/>
      <c r="TKV99" s="1"/>
      <c r="TKW99" s="1"/>
      <c r="TKX99" s="1"/>
      <c r="TKY99" s="1"/>
      <c r="TKZ99" s="1"/>
      <c r="TLA99" s="1"/>
      <c r="TLB99" s="1"/>
      <c r="TLC99" s="1"/>
      <c r="TLD99" s="1"/>
      <c r="TLE99" s="1"/>
      <c r="TLF99" s="1"/>
      <c r="TLG99" s="1"/>
      <c r="TLH99" s="1"/>
      <c r="TLI99" s="1"/>
      <c r="TLJ99" s="1"/>
      <c r="TLK99" s="1"/>
      <c r="TLL99" s="1"/>
      <c r="TLM99" s="1"/>
      <c r="TLN99" s="1"/>
      <c r="TLO99" s="1"/>
      <c r="TLP99" s="1"/>
      <c r="TLQ99" s="1"/>
      <c r="TLR99" s="1"/>
      <c r="TLS99" s="1"/>
      <c r="TLT99" s="1"/>
      <c r="TLU99" s="1"/>
      <c r="TLV99" s="1"/>
      <c r="TLW99" s="1"/>
      <c r="TLX99" s="1"/>
      <c r="TLY99" s="1"/>
      <c r="TLZ99" s="1"/>
      <c r="TMA99" s="1"/>
      <c r="TMB99" s="1"/>
      <c r="TMC99" s="1"/>
      <c r="TMD99" s="1"/>
      <c r="TME99" s="1"/>
      <c r="TMF99" s="1"/>
      <c r="TMG99" s="1"/>
      <c r="TMH99" s="1"/>
      <c r="TMI99" s="1"/>
      <c r="TMJ99" s="1"/>
      <c r="TMK99" s="1"/>
      <c r="TML99" s="1"/>
      <c r="TMM99" s="1"/>
      <c r="TMN99" s="1"/>
      <c r="TMO99" s="1"/>
      <c r="TMP99" s="1"/>
      <c r="TMQ99" s="1"/>
      <c r="TMR99" s="1"/>
      <c r="TMS99" s="1"/>
      <c r="TMT99" s="1"/>
      <c r="TMU99" s="1"/>
      <c r="TMV99" s="1"/>
      <c r="TMW99" s="1"/>
      <c r="TMX99" s="1"/>
      <c r="TMY99" s="1"/>
      <c r="TMZ99" s="1"/>
      <c r="TNA99" s="1"/>
      <c r="TNB99" s="1"/>
      <c r="TNC99" s="1"/>
      <c r="TND99" s="1"/>
      <c r="TNE99" s="1"/>
      <c r="TNF99" s="1"/>
      <c r="TNG99" s="1"/>
      <c r="TNH99" s="1"/>
      <c r="TNI99" s="1"/>
      <c r="TNJ99" s="1"/>
      <c r="TNK99" s="1"/>
      <c r="TNL99" s="1"/>
      <c r="TNM99" s="1"/>
      <c r="TNN99" s="1"/>
      <c r="TNO99" s="1"/>
      <c r="TNP99" s="1"/>
      <c r="TNQ99" s="1"/>
      <c r="TNR99" s="1"/>
      <c r="TNS99" s="1"/>
      <c r="TNT99" s="1"/>
      <c r="TNU99" s="1"/>
      <c r="TNV99" s="1"/>
      <c r="TNW99" s="1"/>
      <c r="TNX99" s="1"/>
      <c r="TNY99" s="1"/>
      <c r="TNZ99" s="1"/>
      <c r="TOA99" s="1"/>
      <c r="TOB99" s="1"/>
      <c r="TOC99" s="1"/>
      <c r="TOD99" s="1"/>
      <c r="TOE99" s="1"/>
      <c r="TOF99" s="1"/>
      <c r="TOG99" s="1"/>
      <c r="TOH99" s="1"/>
      <c r="TOI99" s="1"/>
      <c r="TOJ99" s="1"/>
      <c r="TOK99" s="1"/>
      <c r="TOL99" s="1"/>
      <c r="TOM99" s="1"/>
      <c r="TON99" s="1"/>
      <c r="TOO99" s="1"/>
      <c r="TOP99" s="1"/>
      <c r="TOQ99" s="1"/>
      <c r="TOR99" s="1"/>
      <c r="TOS99" s="1"/>
      <c r="TOT99" s="1"/>
      <c r="TOU99" s="1"/>
      <c r="TOV99" s="1"/>
      <c r="TOW99" s="1"/>
      <c r="TOX99" s="1"/>
      <c r="TOY99" s="1"/>
      <c r="TOZ99" s="1"/>
      <c r="TPA99" s="1"/>
      <c r="TPB99" s="1"/>
      <c r="TPC99" s="1"/>
      <c r="TPD99" s="1"/>
      <c r="TPE99" s="1"/>
      <c r="TPF99" s="1"/>
      <c r="TPG99" s="1"/>
      <c r="TPH99" s="1"/>
      <c r="TPI99" s="1"/>
      <c r="TPJ99" s="1"/>
      <c r="TPK99" s="1"/>
      <c r="TPL99" s="1"/>
      <c r="TPM99" s="1"/>
      <c r="TPN99" s="1"/>
      <c r="TPO99" s="1"/>
      <c r="TPP99" s="1"/>
      <c r="TPQ99" s="1"/>
      <c r="TPR99" s="1"/>
      <c r="TPS99" s="1"/>
      <c r="TPT99" s="1"/>
      <c r="TPU99" s="1"/>
      <c r="TPV99" s="1"/>
      <c r="TPW99" s="1"/>
      <c r="TPX99" s="1"/>
      <c r="TPY99" s="1"/>
      <c r="TPZ99" s="1"/>
      <c r="TQA99" s="1"/>
      <c r="TQB99" s="1"/>
      <c r="TQC99" s="1"/>
      <c r="TQD99" s="1"/>
      <c r="TQE99" s="1"/>
      <c r="TQF99" s="1"/>
      <c r="TQG99" s="1"/>
      <c r="TQH99" s="1"/>
      <c r="TQI99" s="1"/>
      <c r="TQJ99" s="1"/>
      <c r="TQK99" s="1"/>
      <c r="TQL99" s="1"/>
      <c r="TQM99" s="1"/>
      <c r="TQN99" s="1"/>
      <c r="TQO99" s="1"/>
      <c r="TQP99" s="1"/>
      <c r="TQQ99" s="1"/>
      <c r="TQR99" s="1"/>
      <c r="TQS99" s="1"/>
      <c r="TQT99" s="1"/>
      <c r="TQU99" s="1"/>
      <c r="TQV99" s="1"/>
      <c r="TQW99" s="1"/>
      <c r="TQX99" s="1"/>
      <c r="TQY99" s="1"/>
      <c r="TQZ99" s="1"/>
      <c r="TRA99" s="1"/>
      <c r="TRB99" s="1"/>
      <c r="TRC99" s="1"/>
      <c r="TRD99" s="1"/>
      <c r="TRE99" s="1"/>
      <c r="TRF99" s="1"/>
      <c r="TRG99" s="1"/>
      <c r="TRH99" s="1"/>
      <c r="TRI99" s="1"/>
      <c r="TRJ99" s="1"/>
      <c r="TRK99" s="1"/>
      <c r="TRL99" s="1"/>
      <c r="TRM99" s="1"/>
      <c r="TRN99" s="1"/>
      <c r="TRO99" s="1"/>
      <c r="TRP99" s="1"/>
      <c r="TRQ99" s="1"/>
      <c r="TRR99" s="1"/>
      <c r="TRS99" s="1"/>
      <c r="TRT99" s="1"/>
      <c r="TRU99" s="1"/>
      <c r="TRV99" s="1"/>
      <c r="TRW99" s="1"/>
      <c r="TRX99" s="1"/>
      <c r="TRY99" s="1"/>
      <c r="TRZ99" s="1"/>
      <c r="TSA99" s="1"/>
      <c r="TSB99" s="1"/>
      <c r="TSC99" s="1"/>
      <c r="TSD99" s="1"/>
      <c r="TSE99" s="1"/>
      <c r="TSF99" s="1"/>
      <c r="TSG99" s="1"/>
      <c r="TSH99" s="1"/>
      <c r="TSI99" s="1"/>
      <c r="TSJ99" s="1"/>
      <c r="TSK99" s="1"/>
      <c r="TSL99" s="1"/>
      <c r="TSM99" s="1"/>
      <c r="TSN99" s="1"/>
      <c r="TSO99" s="1"/>
      <c r="TSP99" s="1"/>
      <c r="TSQ99" s="1"/>
      <c r="TSR99" s="1"/>
      <c r="TSS99" s="1"/>
      <c r="TST99" s="1"/>
      <c r="TSU99" s="1"/>
      <c r="TSV99" s="1"/>
      <c r="TSW99" s="1"/>
      <c r="TSX99" s="1"/>
      <c r="TSY99" s="1"/>
      <c r="TSZ99" s="1"/>
      <c r="TTA99" s="1"/>
      <c r="TTB99" s="1"/>
      <c r="TTC99" s="1"/>
      <c r="TTD99" s="1"/>
      <c r="TTE99" s="1"/>
      <c r="TTF99" s="1"/>
      <c r="TTG99" s="1"/>
      <c r="TTH99" s="1"/>
      <c r="TTI99" s="1"/>
      <c r="TTJ99" s="1"/>
      <c r="TTK99" s="1"/>
      <c r="TTL99" s="1"/>
      <c r="TTM99" s="1"/>
      <c r="TTN99" s="1"/>
      <c r="TTO99" s="1"/>
      <c r="TTP99" s="1"/>
      <c r="TTQ99" s="1"/>
      <c r="TTR99" s="1"/>
      <c r="TTS99" s="1"/>
      <c r="TTT99" s="1"/>
      <c r="TTU99" s="1"/>
      <c r="TTV99" s="1"/>
      <c r="TTW99" s="1"/>
      <c r="TTX99" s="1"/>
      <c r="TTY99" s="1"/>
      <c r="TTZ99" s="1"/>
      <c r="TUA99" s="1"/>
      <c r="TUB99" s="1"/>
      <c r="TUC99" s="1"/>
      <c r="TUD99" s="1"/>
      <c r="TUE99" s="1"/>
      <c r="TUF99" s="1"/>
      <c r="TUG99" s="1"/>
      <c r="TUH99" s="1"/>
      <c r="TUI99" s="1"/>
      <c r="TUJ99" s="1"/>
      <c r="TUK99" s="1"/>
      <c r="TUL99" s="1"/>
      <c r="TUM99" s="1"/>
      <c r="TUN99" s="1"/>
      <c r="TUO99" s="1"/>
      <c r="TUP99" s="1"/>
      <c r="TUQ99" s="1"/>
      <c r="TUR99" s="1"/>
      <c r="TUS99" s="1"/>
      <c r="TUT99" s="1"/>
      <c r="TUU99" s="1"/>
      <c r="TUV99" s="1"/>
      <c r="TUW99" s="1"/>
      <c r="TUX99" s="1"/>
      <c r="TUY99" s="1"/>
      <c r="TUZ99" s="1"/>
      <c r="TVA99" s="1"/>
      <c r="TVB99" s="1"/>
      <c r="TVC99" s="1"/>
      <c r="TVD99" s="1"/>
      <c r="TVE99" s="1"/>
      <c r="TVF99" s="1"/>
      <c r="TVG99" s="1"/>
      <c r="TVH99" s="1"/>
      <c r="TVI99" s="1"/>
      <c r="TVJ99" s="1"/>
      <c r="TVK99" s="1"/>
      <c r="TVL99" s="1"/>
      <c r="TVM99" s="1"/>
      <c r="TVN99" s="1"/>
      <c r="TVO99" s="1"/>
      <c r="TVP99" s="1"/>
      <c r="TVQ99" s="1"/>
      <c r="TVR99" s="1"/>
      <c r="TVS99" s="1"/>
      <c r="TVT99" s="1"/>
      <c r="TVU99" s="1"/>
      <c r="TVV99" s="1"/>
      <c r="TVW99" s="1"/>
      <c r="TVX99" s="1"/>
      <c r="TVY99" s="1"/>
      <c r="TVZ99" s="1"/>
      <c r="TWA99" s="1"/>
      <c r="TWB99" s="1"/>
      <c r="TWC99" s="1"/>
      <c r="TWD99" s="1"/>
      <c r="TWE99" s="1"/>
      <c r="TWF99" s="1"/>
      <c r="TWG99" s="1"/>
      <c r="TWH99" s="1"/>
      <c r="TWI99" s="1"/>
      <c r="TWJ99" s="1"/>
      <c r="TWK99" s="1"/>
      <c r="TWL99" s="1"/>
      <c r="TWM99" s="1"/>
      <c r="TWN99" s="1"/>
      <c r="TWO99" s="1"/>
      <c r="TWP99" s="1"/>
      <c r="TWQ99" s="1"/>
      <c r="TWR99" s="1"/>
      <c r="TWS99" s="1"/>
      <c r="TWT99" s="1"/>
      <c r="TWU99" s="1"/>
      <c r="TWV99" s="1"/>
      <c r="TWW99" s="1"/>
      <c r="TWX99" s="1"/>
      <c r="TWY99" s="1"/>
      <c r="TWZ99" s="1"/>
      <c r="TXA99" s="1"/>
      <c r="TXB99" s="1"/>
      <c r="TXC99" s="1"/>
      <c r="TXD99" s="1"/>
      <c r="TXE99" s="1"/>
      <c r="TXF99" s="1"/>
      <c r="TXG99" s="1"/>
      <c r="TXH99" s="1"/>
      <c r="TXI99" s="1"/>
      <c r="TXJ99" s="1"/>
      <c r="TXK99" s="1"/>
      <c r="TXL99" s="1"/>
      <c r="TXM99" s="1"/>
      <c r="TXN99" s="1"/>
      <c r="TXO99" s="1"/>
      <c r="TXP99" s="1"/>
      <c r="TXQ99" s="1"/>
      <c r="TXR99" s="1"/>
      <c r="TXS99" s="1"/>
      <c r="TXT99" s="1"/>
      <c r="TXU99" s="1"/>
      <c r="TXV99" s="1"/>
      <c r="TXW99" s="1"/>
      <c r="TXX99" s="1"/>
      <c r="TXY99" s="1"/>
      <c r="TXZ99" s="1"/>
      <c r="TYA99" s="1"/>
      <c r="TYB99" s="1"/>
      <c r="TYC99" s="1"/>
      <c r="TYD99" s="1"/>
      <c r="TYE99" s="1"/>
      <c r="TYF99" s="1"/>
      <c r="TYG99" s="1"/>
      <c r="TYH99" s="1"/>
      <c r="TYI99" s="1"/>
      <c r="TYJ99" s="1"/>
      <c r="TYK99" s="1"/>
      <c r="TYL99" s="1"/>
      <c r="TYM99" s="1"/>
      <c r="TYN99" s="1"/>
      <c r="TYO99" s="1"/>
      <c r="TYP99" s="1"/>
      <c r="TYQ99" s="1"/>
      <c r="TYR99" s="1"/>
      <c r="TYS99" s="1"/>
      <c r="TYT99" s="1"/>
      <c r="TYU99" s="1"/>
      <c r="TYV99" s="1"/>
      <c r="TYW99" s="1"/>
      <c r="TYX99" s="1"/>
      <c r="TYY99" s="1"/>
      <c r="TYZ99" s="1"/>
      <c r="TZA99" s="1"/>
      <c r="TZB99" s="1"/>
      <c r="TZC99" s="1"/>
      <c r="TZD99" s="1"/>
      <c r="TZE99" s="1"/>
      <c r="TZF99" s="1"/>
      <c r="TZG99" s="1"/>
      <c r="TZH99" s="1"/>
      <c r="TZI99" s="1"/>
      <c r="TZJ99" s="1"/>
      <c r="TZK99" s="1"/>
      <c r="TZL99" s="1"/>
      <c r="TZM99" s="1"/>
      <c r="TZN99" s="1"/>
      <c r="TZO99" s="1"/>
      <c r="TZP99" s="1"/>
      <c r="TZQ99" s="1"/>
      <c r="TZR99" s="1"/>
      <c r="TZS99" s="1"/>
      <c r="TZT99" s="1"/>
      <c r="TZU99" s="1"/>
      <c r="TZV99" s="1"/>
      <c r="TZW99" s="1"/>
      <c r="TZX99" s="1"/>
      <c r="TZY99" s="1"/>
      <c r="TZZ99" s="1"/>
      <c r="UAA99" s="1"/>
      <c r="UAB99" s="1"/>
      <c r="UAC99" s="1"/>
      <c r="UAD99" s="1"/>
      <c r="UAE99" s="1"/>
      <c r="UAF99" s="1"/>
      <c r="UAG99" s="1"/>
      <c r="UAH99" s="1"/>
      <c r="UAI99" s="1"/>
      <c r="UAJ99" s="1"/>
      <c r="UAK99" s="1"/>
      <c r="UAL99" s="1"/>
      <c r="UAM99" s="1"/>
      <c r="UAN99" s="1"/>
      <c r="UAO99" s="1"/>
      <c r="UAP99" s="1"/>
      <c r="UAQ99" s="1"/>
      <c r="UAR99" s="1"/>
      <c r="UAS99" s="1"/>
      <c r="UAT99" s="1"/>
      <c r="UAU99" s="1"/>
      <c r="UAV99" s="1"/>
      <c r="UAW99" s="1"/>
      <c r="UAX99" s="1"/>
      <c r="UAY99" s="1"/>
      <c r="UAZ99" s="1"/>
      <c r="UBA99" s="1"/>
      <c r="UBB99" s="1"/>
      <c r="UBC99" s="1"/>
      <c r="UBD99" s="1"/>
      <c r="UBE99" s="1"/>
      <c r="UBF99" s="1"/>
      <c r="UBG99" s="1"/>
      <c r="UBH99" s="1"/>
      <c r="UBI99" s="1"/>
      <c r="UBJ99" s="1"/>
      <c r="UBK99" s="1"/>
      <c r="UBL99" s="1"/>
      <c r="UBM99" s="1"/>
      <c r="UBN99" s="1"/>
      <c r="UBO99" s="1"/>
      <c r="UBP99" s="1"/>
      <c r="UBQ99" s="1"/>
      <c r="UBR99" s="1"/>
      <c r="UBS99" s="1"/>
      <c r="UBT99" s="1"/>
      <c r="UBU99" s="1"/>
      <c r="UBV99" s="1"/>
      <c r="UBW99" s="1"/>
      <c r="UBX99" s="1"/>
      <c r="UBY99" s="1"/>
      <c r="UBZ99" s="1"/>
      <c r="UCA99" s="1"/>
      <c r="UCB99" s="1"/>
      <c r="UCC99" s="1"/>
      <c r="UCD99" s="1"/>
      <c r="UCE99" s="1"/>
      <c r="UCF99" s="1"/>
      <c r="UCG99" s="1"/>
      <c r="UCH99" s="1"/>
      <c r="UCI99" s="1"/>
      <c r="UCJ99" s="1"/>
      <c r="UCK99" s="1"/>
      <c r="UCL99" s="1"/>
      <c r="UCM99" s="1"/>
      <c r="UCN99" s="1"/>
      <c r="UCO99" s="1"/>
      <c r="UCP99" s="1"/>
      <c r="UCQ99" s="1"/>
      <c r="UCR99" s="1"/>
      <c r="UCS99" s="1"/>
      <c r="UCT99" s="1"/>
      <c r="UCU99" s="1"/>
      <c r="UCV99" s="1"/>
      <c r="UCW99" s="1"/>
      <c r="UCX99" s="1"/>
      <c r="UCY99" s="1"/>
      <c r="UCZ99" s="1"/>
      <c r="UDA99" s="1"/>
      <c r="UDB99" s="1"/>
      <c r="UDC99" s="1"/>
      <c r="UDD99" s="1"/>
      <c r="UDE99" s="1"/>
      <c r="UDF99" s="1"/>
      <c r="UDG99" s="1"/>
      <c r="UDH99" s="1"/>
      <c r="UDI99" s="1"/>
      <c r="UDJ99" s="1"/>
      <c r="UDK99" s="1"/>
      <c r="UDL99" s="1"/>
      <c r="UDM99" s="1"/>
      <c r="UDN99" s="1"/>
      <c r="UDO99" s="1"/>
      <c r="UDP99" s="1"/>
      <c r="UDQ99" s="1"/>
      <c r="UDR99" s="1"/>
      <c r="UDS99" s="1"/>
      <c r="UDT99" s="1"/>
      <c r="UDU99" s="1"/>
      <c r="UDV99" s="1"/>
      <c r="UDW99" s="1"/>
      <c r="UDX99" s="1"/>
      <c r="UDY99" s="1"/>
      <c r="UDZ99" s="1"/>
      <c r="UEA99" s="1"/>
      <c r="UEB99" s="1"/>
      <c r="UEC99" s="1"/>
      <c r="UED99" s="1"/>
      <c r="UEE99" s="1"/>
      <c r="UEF99" s="1"/>
      <c r="UEG99" s="1"/>
      <c r="UEH99" s="1"/>
      <c r="UEI99" s="1"/>
      <c r="UEJ99" s="1"/>
      <c r="UEK99" s="1"/>
      <c r="UEL99" s="1"/>
      <c r="UEM99" s="1"/>
      <c r="UEN99" s="1"/>
      <c r="UEO99" s="1"/>
      <c r="UEP99" s="1"/>
      <c r="UEQ99" s="1"/>
      <c r="UER99" s="1"/>
      <c r="UES99" s="1"/>
      <c r="UET99" s="1"/>
      <c r="UEU99" s="1"/>
      <c r="UEV99" s="1"/>
      <c r="UEW99" s="1"/>
      <c r="UEX99" s="1"/>
      <c r="UEY99" s="1"/>
      <c r="UEZ99" s="1"/>
      <c r="UFA99" s="1"/>
      <c r="UFB99" s="1"/>
      <c r="UFC99" s="1"/>
      <c r="UFD99" s="1"/>
      <c r="UFE99" s="1"/>
      <c r="UFF99" s="1"/>
      <c r="UFG99" s="1"/>
      <c r="UFH99" s="1"/>
      <c r="UFI99" s="1"/>
      <c r="UFJ99" s="1"/>
      <c r="UFK99" s="1"/>
      <c r="UFL99" s="1"/>
      <c r="UFM99" s="1"/>
      <c r="UFN99" s="1"/>
      <c r="UFO99" s="1"/>
      <c r="UFP99" s="1"/>
      <c r="UFQ99" s="1"/>
      <c r="UFR99" s="1"/>
      <c r="UFS99" s="1"/>
      <c r="UFT99" s="1"/>
      <c r="UFU99" s="1"/>
      <c r="UFV99" s="1"/>
      <c r="UFW99" s="1"/>
      <c r="UFX99" s="1"/>
      <c r="UFY99" s="1"/>
      <c r="UFZ99" s="1"/>
      <c r="UGA99" s="1"/>
      <c r="UGB99" s="1"/>
      <c r="UGC99" s="1"/>
      <c r="UGD99" s="1"/>
      <c r="UGE99" s="1"/>
      <c r="UGF99" s="1"/>
      <c r="UGG99" s="1"/>
      <c r="UGH99" s="1"/>
      <c r="UGI99" s="1"/>
      <c r="UGJ99" s="1"/>
      <c r="UGK99" s="1"/>
      <c r="UGL99" s="1"/>
      <c r="UGM99" s="1"/>
      <c r="UGN99" s="1"/>
      <c r="UGO99" s="1"/>
      <c r="UGP99" s="1"/>
      <c r="UGQ99" s="1"/>
      <c r="UGR99" s="1"/>
      <c r="UGS99" s="1"/>
      <c r="UGT99" s="1"/>
      <c r="UGU99" s="1"/>
      <c r="UGV99" s="1"/>
      <c r="UGW99" s="1"/>
      <c r="UGX99" s="1"/>
      <c r="UGY99" s="1"/>
      <c r="UGZ99" s="1"/>
      <c r="UHA99" s="1"/>
      <c r="UHB99" s="1"/>
      <c r="UHC99" s="1"/>
      <c r="UHD99" s="1"/>
      <c r="UHE99" s="1"/>
      <c r="UHF99" s="1"/>
      <c r="UHG99" s="1"/>
      <c r="UHH99" s="1"/>
      <c r="UHI99" s="1"/>
      <c r="UHJ99" s="1"/>
      <c r="UHK99" s="1"/>
      <c r="UHL99" s="1"/>
      <c r="UHM99" s="1"/>
      <c r="UHN99" s="1"/>
      <c r="UHO99" s="1"/>
      <c r="UHP99" s="1"/>
      <c r="UHQ99" s="1"/>
      <c r="UHR99" s="1"/>
      <c r="UHS99" s="1"/>
      <c r="UHT99" s="1"/>
      <c r="UHU99" s="1"/>
      <c r="UHV99" s="1"/>
      <c r="UHW99" s="1"/>
      <c r="UHX99" s="1"/>
      <c r="UHY99" s="1"/>
      <c r="UHZ99" s="1"/>
      <c r="UIA99" s="1"/>
      <c r="UIB99" s="1"/>
      <c r="UIC99" s="1"/>
      <c r="UID99" s="1"/>
      <c r="UIE99" s="1"/>
      <c r="UIF99" s="1"/>
      <c r="UIG99" s="1"/>
      <c r="UIH99" s="1"/>
      <c r="UII99" s="1"/>
      <c r="UIJ99" s="1"/>
      <c r="UIK99" s="1"/>
      <c r="UIL99" s="1"/>
      <c r="UIM99" s="1"/>
      <c r="UIN99" s="1"/>
      <c r="UIO99" s="1"/>
      <c r="UIP99" s="1"/>
      <c r="UIQ99" s="1"/>
      <c r="UIR99" s="1"/>
      <c r="UIS99" s="1"/>
      <c r="UIT99" s="1"/>
      <c r="UIU99" s="1"/>
      <c r="UIV99" s="1"/>
      <c r="UIW99" s="1"/>
      <c r="UIX99" s="1"/>
      <c r="UIY99" s="1"/>
      <c r="UIZ99" s="1"/>
      <c r="UJA99" s="1"/>
      <c r="UJB99" s="1"/>
      <c r="UJC99" s="1"/>
      <c r="UJD99" s="1"/>
      <c r="UJE99" s="1"/>
      <c r="UJF99" s="1"/>
      <c r="UJG99" s="1"/>
      <c r="UJH99" s="1"/>
      <c r="UJI99" s="1"/>
      <c r="UJJ99" s="1"/>
      <c r="UJK99" s="1"/>
      <c r="UJL99" s="1"/>
      <c r="UJM99" s="1"/>
      <c r="UJN99" s="1"/>
      <c r="UJO99" s="1"/>
      <c r="UJP99" s="1"/>
      <c r="UJQ99" s="1"/>
      <c r="UJR99" s="1"/>
      <c r="UJS99" s="1"/>
      <c r="UJT99" s="1"/>
      <c r="UJU99" s="1"/>
      <c r="UJV99" s="1"/>
      <c r="UJW99" s="1"/>
      <c r="UJX99" s="1"/>
      <c r="UJY99" s="1"/>
      <c r="UJZ99" s="1"/>
      <c r="UKA99" s="1"/>
      <c r="UKB99" s="1"/>
      <c r="UKC99" s="1"/>
      <c r="UKD99" s="1"/>
      <c r="UKE99" s="1"/>
      <c r="UKF99" s="1"/>
      <c r="UKG99" s="1"/>
      <c r="UKH99" s="1"/>
      <c r="UKI99" s="1"/>
      <c r="UKJ99" s="1"/>
      <c r="UKK99" s="1"/>
      <c r="UKL99" s="1"/>
      <c r="UKM99" s="1"/>
      <c r="UKN99" s="1"/>
      <c r="UKO99" s="1"/>
      <c r="UKP99" s="1"/>
      <c r="UKQ99" s="1"/>
      <c r="UKR99" s="1"/>
      <c r="UKS99" s="1"/>
      <c r="UKT99" s="1"/>
      <c r="UKU99" s="1"/>
      <c r="UKV99" s="1"/>
      <c r="UKW99" s="1"/>
      <c r="UKX99" s="1"/>
      <c r="UKY99" s="1"/>
      <c r="UKZ99" s="1"/>
      <c r="ULA99" s="1"/>
      <c r="ULB99" s="1"/>
      <c r="ULC99" s="1"/>
      <c r="ULD99" s="1"/>
      <c r="ULE99" s="1"/>
      <c r="ULF99" s="1"/>
      <c r="ULG99" s="1"/>
      <c r="ULH99" s="1"/>
      <c r="ULI99" s="1"/>
      <c r="ULJ99" s="1"/>
      <c r="ULK99" s="1"/>
      <c r="ULL99" s="1"/>
      <c r="ULM99" s="1"/>
      <c r="ULN99" s="1"/>
      <c r="ULO99" s="1"/>
      <c r="ULP99" s="1"/>
      <c r="ULQ99" s="1"/>
      <c r="ULR99" s="1"/>
      <c r="ULS99" s="1"/>
      <c r="ULT99" s="1"/>
      <c r="ULU99" s="1"/>
      <c r="ULV99" s="1"/>
      <c r="ULW99" s="1"/>
      <c r="ULX99" s="1"/>
      <c r="ULY99" s="1"/>
      <c r="ULZ99" s="1"/>
      <c r="UMA99" s="1"/>
      <c r="UMB99" s="1"/>
      <c r="UMC99" s="1"/>
      <c r="UMD99" s="1"/>
      <c r="UME99" s="1"/>
      <c r="UMF99" s="1"/>
      <c r="UMG99" s="1"/>
      <c r="UMH99" s="1"/>
      <c r="UMI99" s="1"/>
      <c r="UMJ99" s="1"/>
      <c r="UMK99" s="1"/>
      <c r="UML99" s="1"/>
      <c r="UMM99" s="1"/>
      <c r="UMN99" s="1"/>
      <c r="UMO99" s="1"/>
      <c r="UMP99" s="1"/>
      <c r="UMQ99" s="1"/>
      <c r="UMR99" s="1"/>
      <c r="UMS99" s="1"/>
      <c r="UMT99" s="1"/>
      <c r="UMU99" s="1"/>
      <c r="UMV99" s="1"/>
      <c r="UMW99" s="1"/>
      <c r="UMX99" s="1"/>
      <c r="UMY99" s="1"/>
      <c r="UMZ99" s="1"/>
      <c r="UNA99" s="1"/>
      <c r="UNB99" s="1"/>
      <c r="UNC99" s="1"/>
      <c r="UND99" s="1"/>
      <c r="UNE99" s="1"/>
      <c r="UNF99" s="1"/>
      <c r="UNG99" s="1"/>
      <c r="UNH99" s="1"/>
      <c r="UNI99" s="1"/>
      <c r="UNJ99" s="1"/>
      <c r="UNK99" s="1"/>
      <c r="UNL99" s="1"/>
      <c r="UNM99" s="1"/>
      <c r="UNN99" s="1"/>
      <c r="UNO99" s="1"/>
      <c r="UNP99" s="1"/>
      <c r="UNQ99" s="1"/>
      <c r="UNR99" s="1"/>
      <c r="UNS99" s="1"/>
      <c r="UNT99" s="1"/>
      <c r="UNU99" s="1"/>
      <c r="UNV99" s="1"/>
      <c r="UNW99" s="1"/>
      <c r="UNX99" s="1"/>
      <c r="UNY99" s="1"/>
      <c r="UNZ99" s="1"/>
      <c r="UOA99" s="1"/>
      <c r="UOB99" s="1"/>
      <c r="UOC99" s="1"/>
      <c r="UOD99" s="1"/>
      <c r="UOE99" s="1"/>
      <c r="UOF99" s="1"/>
      <c r="UOG99" s="1"/>
      <c r="UOH99" s="1"/>
      <c r="UOI99" s="1"/>
      <c r="UOJ99" s="1"/>
      <c r="UOK99" s="1"/>
      <c r="UOL99" s="1"/>
      <c r="UOM99" s="1"/>
      <c r="UON99" s="1"/>
      <c r="UOO99" s="1"/>
      <c r="UOP99" s="1"/>
      <c r="UOQ99" s="1"/>
      <c r="UOR99" s="1"/>
      <c r="UOS99" s="1"/>
      <c r="UOT99" s="1"/>
      <c r="UOU99" s="1"/>
      <c r="UOV99" s="1"/>
      <c r="UOW99" s="1"/>
      <c r="UOX99" s="1"/>
      <c r="UOY99" s="1"/>
      <c r="UOZ99" s="1"/>
      <c r="UPA99" s="1"/>
      <c r="UPB99" s="1"/>
      <c r="UPC99" s="1"/>
      <c r="UPD99" s="1"/>
      <c r="UPE99" s="1"/>
      <c r="UPF99" s="1"/>
      <c r="UPG99" s="1"/>
      <c r="UPH99" s="1"/>
      <c r="UPI99" s="1"/>
      <c r="UPJ99" s="1"/>
      <c r="UPK99" s="1"/>
      <c r="UPL99" s="1"/>
      <c r="UPM99" s="1"/>
      <c r="UPN99" s="1"/>
      <c r="UPO99" s="1"/>
      <c r="UPP99" s="1"/>
      <c r="UPQ99" s="1"/>
      <c r="UPR99" s="1"/>
      <c r="UPS99" s="1"/>
      <c r="UPT99" s="1"/>
      <c r="UPU99" s="1"/>
      <c r="UPV99" s="1"/>
      <c r="UPW99" s="1"/>
      <c r="UPX99" s="1"/>
      <c r="UPY99" s="1"/>
      <c r="UPZ99" s="1"/>
      <c r="UQA99" s="1"/>
      <c r="UQB99" s="1"/>
      <c r="UQC99" s="1"/>
      <c r="UQD99" s="1"/>
      <c r="UQE99" s="1"/>
      <c r="UQF99" s="1"/>
      <c r="UQG99" s="1"/>
      <c r="UQH99" s="1"/>
      <c r="UQI99" s="1"/>
      <c r="UQJ99" s="1"/>
      <c r="UQK99" s="1"/>
      <c r="UQL99" s="1"/>
      <c r="UQM99" s="1"/>
      <c r="UQN99" s="1"/>
      <c r="UQO99" s="1"/>
      <c r="UQP99" s="1"/>
      <c r="UQQ99" s="1"/>
      <c r="UQR99" s="1"/>
      <c r="UQS99" s="1"/>
      <c r="UQT99" s="1"/>
      <c r="UQU99" s="1"/>
      <c r="UQV99" s="1"/>
      <c r="UQW99" s="1"/>
      <c r="UQX99" s="1"/>
      <c r="UQY99" s="1"/>
      <c r="UQZ99" s="1"/>
      <c r="URA99" s="1"/>
      <c r="URB99" s="1"/>
      <c r="URC99" s="1"/>
      <c r="URD99" s="1"/>
      <c r="URE99" s="1"/>
      <c r="URF99" s="1"/>
      <c r="URG99" s="1"/>
      <c r="URH99" s="1"/>
      <c r="URI99" s="1"/>
      <c r="URJ99" s="1"/>
      <c r="URK99" s="1"/>
      <c r="URL99" s="1"/>
      <c r="URM99" s="1"/>
      <c r="URN99" s="1"/>
      <c r="URO99" s="1"/>
      <c r="URP99" s="1"/>
      <c r="URQ99" s="1"/>
      <c r="URR99" s="1"/>
      <c r="URS99" s="1"/>
      <c r="URT99" s="1"/>
      <c r="URU99" s="1"/>
      <c r="URV99" s="1"/>
      <c r="URW99" s="1"/>
      <c r="URX99" s="1"/>
      <c r="URY99" s="1"/>
      <c r="URZ99" s="1"/>
      <c r="USA99" s="1"/>
      <c r="USB99" s="1"/>
      <c r="USC99" s="1"/>
      <c r="USD99" s="1"/>
      <c r="USE99" s="1"/>
      <c r="USF99" s="1"/>
      <c r="USG99" s="1"/>
      <c r="USH99" s="1"/>
      <c r="USI99" s="1"/>
      <c r="USJ99" s="1"/>
      <c r="USK99" s="1"/>
      <c r="USL99" s="1"/>
      <c r="USM99" s="1"/>
      <c r="USN99" s="1"/>
      <c r="USO99" s="1"/>
      <c r="USP99" s="1"/>
      <c r="USQ99" s="1"/>
      <c r="USR99" s="1"/>
      <c r="USS99" s="1"/>
      <c r="UST99" s="1"/>
      <c r="USU99" s="1"/>
      <c r="USV99" s="1"/>
      <c r="USW99" s="1"/>
      <c r="USX99" s="1"/>
      <c r="USY99" s="1"/>
      <c r="USZ99" s="1"/>
      <c r="UTA99" s="1"/>
      <c r="UTB99" s="1"/>
      <c r="UTC99" s="1"/>
      <c r="UTD99" s="1"/>
      <c r="UTE99" s="1"/>
      <c r="UTF99" s="1"/>
      <c r="UTG99" s="1"/>
      <c r="UTH99" s="1"/>
      <c r="UTI99" s="1"/>
      <c r="UTJ99" s="1"/>
      <c r="UTK99" s="1"/>
      <c r="UTL99" s="1"/>
      <c r="UTM99" s="1"/>
      <c r="UTN99" s="1"/>
      <c r="UTO99" s="1"/>
      <c r="UTP99" s="1"/>
      <c r="UTQ99" s="1"/>
      <c r="UTR99" s="1"/>
      <c r="UTS99" s="1"/>
      <c r="UTT99" s="1"/>
      <c r="UTU99" s="1"/>
      <c r="UTV99" s="1"/>
      <c r="UTW99" s="1"/>
      <c r="UTX99" s="1"/>
      <c r="UTY99" s="1"/>
      <c r="UTZ99" s="1"/>
      <c r="UUA99" s="1"/>
      <c r="UUB99" s="1"/>
      <c r="UUC99" s="1"/>
      <c r="UUD99" s="1"/>
      <c r="UUE99" s="1"/>
      <c r="UUF99" s="1"/>
      <c r="UUG99" s="1"/>
      <c r="UUH99" s="1"/>
      <c r="UUI99" s="1"/>
      <c r="UUJ99" s="1"/>
      <c r="UUK99" s="1"/>
      <c r="UUL99" s="1"/>
      <c r="UUM99" s="1"/>
      <c r="UUN99" s="1"/>
      <c r="UUO99" s="1"/>
      <c r="UUP99" s="1"/>
      <c r="UUQ99" s="1"/>
      <c r="UUR99" s="1"/>
      <c r="UUS99" s="1"/>
      <c r="UUT99" s="1"/>
      <c r="UUU99" s="1"/>
      <c r="UUV99" s="1"/>
      <c r="UUW99" s="1"/>
      <c r="UUX99" s="1"/>
      <c r="UUY99" s="1"/>
      <c r="UUZ99" s="1"/>
      <c r="UVA99" s="1"/>
      <c r="UVB99" s="1"/>
      <c r="UVC99" s="1"/>
      <c r="UVD99" s="1"/>
      <c r="UVE99" s="1"/>
      <c r="UVF99" s="1"/>
      <c r="UVG99" s="1"/>
      <c r="UVH99" s="1"/>
      <c r="UVI99" s="1"/>
      <c r="UVJ99" s="1"/>
      <c r="UVK99" s="1"/>
      <c r="UVL99" s="1"/>
      <c r="UVM99" s="1"/>
      <c r="UVN99" s="1"/>
      <c r="UVO99" s="1"/>
      <c r="UVP99" s="1"/>
      <c r="UVQ99" s="1"/>
      <c r="UVR99" s="1"/>
      <c r="UVS99" s="1"/>
      <c r="UVT99" s="1"/>
      <c r="UVU99" s="1"/>
      <c r="UVV99" s="1"/>
      <c r="UVW99" s="1"/>
      <c r="UVX99" s="1"/>
      <c r="UVY99" s="1"/>
      <c r="UVZ99" s="1"/>
      <c r="UWA99" s="1"/>
      <c r="UWB99" s="1"/>
      <c r="UWC99" s="1"/>
      <c r="UWD99" s="1"/>
      <c r="UWE99" s="1"/>
      <c r="UWF99" s="1"/>
      <c r="UWG99" s="1"/>
      <c r="UWH99" s="1"/>
      <c r="UWI99" s="1"/>
      <c r="UWJ99" s="1"/>
      <c r="UWK99" s="1"/>
      <c r="UWL99" s="1"/>
      <c r="UWM99" s="1"/>
      <c r="UWN99" s="1"/>
      <c r="UWO99" s="1"/>
      <c r="UWP99" s="1"/>
      <c r="UWQ99" s="1"/>
      <c r="UWR99" s="1"/>
      <c r="UWS99" s="1"/>
      <c r="UWT99" s="1"/>
      <c r="UWU99" s="1"/>
      <c r="UWV99" s="1"/>
      <c r="UWW99" s="1"/>
      <c r="UWX99" s="1"/>
      <c r="UWY99" s="1"/>
      <c r="UWZ99" s="1"/>
      <c r="UXA99" s="1"/>
      <c r="UXB99" s="1"/>
      <c r="UXC99" s="1"/>
      <c r="UXD99" s="1"/>
      <c r="UXE99" s="1"/>
      <c r="UXF99" s="1"/>
      <c r="UXG99" s="1"/>
      <c r="UXH99" s="1"/>
      <c r="UXI99" s="1"/>
      <c r="UXJ99" s="1"/>
      <c r="UXK99" s="1"/>
      <c r="UXL99" s="1"/>
      <c r="UXM99" s="1"/>
      <c r="UXN99" s="1"/>
      <c r="UXO99" s="1"/>
      <c r="UXP99" s="1"/>
      <c r="UXQ99" s="1"/>
      <c r="UXR99" s="1"/>
      <c r="UXS99" s="1"/>
      <c r="UXT99" s="1"/>
      <c r="UXU99" s="1"/>
      <c r="UXV99" s="1"/>
      <c r="UXW99" s="1"/>
      <c r="UXX99" s="1"/>
      <c r="UXY99" s="1"/>
      <c r="UXZ99" s="1"/>
      <c r="UYA99" s="1"/>
      <c r="UYB99" s="1"/>
      <c r="UYC99" s="1"/>
      <c r="UYD99" s="1"/>
      <c r="UYE99" s="1"/>
      <c r="UYF99" s="1"/>
      <c r="UYG99" s="1"/>
      <c r="UYH99" s="1"/>
      <c r="UYI99" s="1"/>
      <c r="UYJ99" s="1"/>
      <c r="UYK99" s="1"/>
      <c r="UYL99" s="1"/>
      <c r="UYM99" s="1"/>
      <c r="UYN99" s="1"/>
      <c r="UYO99" s="1"/>
      <c r="UYP99" s="1"/>
      <c r="UYQ99" s="1"/>
      <c r="UYR99" s="1"/>
      <c r="UYS99" s="1"/>
      <c r="UYT99" s="1"/>
      <c r="UYU99" s="1"/>
      <c r="UYV99" s="1"/>
      <c r="UYW99" s="1"/>
      <c r="UYX99" s="1"/>
      <c r="UYY99" s="1"/>
      <c r="UYZ99" s="1"/>
      <c r="UZA99" s="1"/>
      <c r="UZB99" s="1"/>
      <c r="UZC99" s="1"/>
      <c r="UZD99" s="1"/>
      <c r="UZE99" s="1"/>
      <c r="UZF99" s="1"/>
      <c r="UZG99" s="1"/>
      <c r="UZH99" s="1"/>
      <c r="UZI99" s="1"/>
      <c r="UZJ99" s="1"/>
      <c r="UZK99" s="1"/>
      <c r="UZL99" s="1"/>
      <c r="UZM99" s="1"/>
      <c r="UZN99" s="1"/>
      <c r="UZO99" s="1"/>
      <c r="UZP99" s="1"/>
      <c r="UZQ99" s="1"/>
      <c r="UZR99" s="1"/>
      <c r="UZS99" s="1"/>
      <c r="UZT99" s="1"/>
      <c r="UZU99" s="1"/>
      <c r="UZV99" s="1"/>
      <c r="UZW99" s="1"/>
      <c r="UZX99" s="1"/>
      <c r="UZY99" s="1"/>
      <c r="UZZ99" s="1"/>
      <c r="VAA99" s="1"/>
      <c r="VAB99" s="1"/>
      <c r="VAC99" s="1"/>
      <c r="VAD99" s="1"/>
      <c r="VAE99" s="1"/>
      <c r="VAF99" s="1"/>
      <c r="VAG99" s="1"/>
      <c r="VAH99" s="1"/>
      <c r="VAI99" s="1"/>
      <c r="VAJ99" s="1"/>
      <c r="VAK99" s="1"/>
      <c r="VAL99" s="1"/>
      <c r="VAM99" s="1"/>
      <c r="VAN99" s="1"/>
      <c r="VAO99" s="1"/>
      <c r="VAP99" s="1"/>
      <c r="VAQ99" s="1"/>
      <c r="VAR99" s="1"/>
      <c r="VAS99" s="1"/>
      <c r="VAT99" s="1"/>
      <c r="VAU99" s="1"/>
      <c r="VAV99" s="1"/>
      <c r="VAW99" s="1"/>
      <c r="VAX99" s="1"/>
      <c r="VAY99" s="1"/>
      <c r="VAZ99" s="1"/>
      <c r="VBA99" s="1"/>
      <c r="VBB99" s="1"/>
      <c r="VBC99" s="1"/>
      <c r="VBD99" s="1"/>
      <c r="VBE99" s="1"/>
      <c r="VBF99" s="1"/>
      <c r="VBG99" s="1"/>
      <c r="VBH99" s="1"/>
      <c r="VBI99" s="1"/>
      <c r="VBJ99" s="1"/>
      <c r="VBK99" s="1"/>
      <c r="VBL99" s="1"/>
      <c r="VBM99" s="1"/>
      <c r="VBN99" s="1"/>
      <c r="VBO99" s="1"/>
      <c r="VBP99" s="1"/>
      <c r="VBQ99" s="1"/>
      <c r="VBR99" s="1"/>
      <c r="VBS99" s="1"/>
      <c r="VBT99" s="1"/>
      <c r="VBU99" s="1"/>
      <c r="VBV99" s="1"/>
      <c r="VBW99" s="1"/>
      <c r="VBX99" s="1"/>
      <c r="VBY99" s="1"/>
      <c r="VBZ99" s="1"/>
      <c r="VCA99" s="1"/>
      <c r="VCB99" s="1"/>
      <c r="VCC99" s="1"/>
      <c r="VCD99" s="1"/>
      <c r="VCE99" s="1"/>
      <c r="VCF99" s="1"/>
      <c r="VCG99" s="1"/>
      <c r="VCH99" s="1"/>
      <c r="VCI99" s="1"/>
      <c r="VCJ99" s="1"/>
      <c r="VCK99" s="1"/>
      <c r="VCL99" s="1"/>
      <c r="VCM99" s="1"/>
      <c r="VCN99" s="1"/>
      <c r="VCO99" s="1"/>
      <c r="VCP99" s="1"/>
      <c r="VCQ99" s="1"/>
      <c r="VCR99" s="1"/>
      <c r="VCS99" s="1"/>
      <c r="VCT99" s="1"/>
      <c r="VCU99" s="1"/>
      <c r="VCV99" s="1"/>
      <c r="VCW99" s="1"/>
      <c r="VCX99" s="1"/>
      <c r="VCY99" s="1"/>
      <c r="VCZ99" s="1"/>
      <c r="VDA99" s="1"/>
      <c r="VDB99" s="1"/>
      <c r="VDC99" s="1"/>
      <c r="VDD99" s="1"/>
      <c r="VDE99" s="1"/>
      <c r="VDF99" s="1"/>
      <c r="VDG99" s="1"/>
      <c r="VDH99" s="1"/>
      <c r="VDI99" s="1"/>
      <c r="VDJ99" s="1"/>
      <c r="VDK99" s="1"/>
      <c r="VDL99" s="1"/>
      <c r="VDM99" s="1"/>
      <c r="VDN99" s="1"/>
      <c r="VDO99" s="1"/>
      <c r="VDP99" s="1"/>
      <c r="VDQ99" s="1"/>
      <c r="VDR99" s="1"/>
      <c r="VDS99" s="1"/>
      <c r="VDT99" s="1"/>
      <c r="VDU99" s="1"/>
      <c r="VDV99" s="1"/>
      <c r="VDW99" s="1"/>
      <c r="VDX99" s="1"/>
      <c r="VDY99" s="1"/>
      <c r="VDZ99" s="1"/>
      <c r="VEA99" s="1"/>
      <c r="VEB99" s="1"/>
      <c r="VEC99" s="1"/>
      <c r="VED99" s="1"/>
      <c r="VEE99" s="1"/>
      <c r="VEF99" s="1"/>
      <c r="VEG99" s="1"/>
      <c r="VEH99" s="1"/>
      <c r="VEI99" s="1"/>
      <c r="VEJ99" s="1"/>
      <c r="VEK99" s="1"/>
      <c r="VEL99" s="1"/>
      <c r="VEM99" s="1"/>
      <c r="VEN99" s="1"/>
      <c r="VEO99" s="1"/>
      <c r="VEP99" s="1"/>
      <c r="VEQ99" s="1"/>
      <c r="VER99" s="1"/>
      <c r="VES99" s="1"/>
      <c r="VET99" s="1"/>
      <c r="VEU99" s="1"/>
      <c r="VEV99" s="1"/>
      <c r="VEW99" s="1"/>
      <c r="VEX99" s="1"/>
      <c r="VEY99" s="1"/>
      <c r="VEZ99" s="1"/>
      <c r="VFA99" s="1"/>
      <c r="VFB99" s="1"/>
      <c r="VFC99" s="1"/>
      <c r="VFD99" s="1"/>
      <c r="VFE99" s="1"/>
      <c r="VFF99" s="1"/>
      <c r="VFG99" s="1"/>
      <c r="VFH99" s="1"/>
      <c r="VFI99" s="1"/>
      <c r="VFJ99" s="1"/>
      <c r="VFK99" s="1"/>
      <c r="VFL99" s="1"/>
      <c r="VFM99" s="1"/>
      <c r="VFN99" s="1"/>
      <c r="VFO99" s="1"/>
      <c r="VFP99" s="1"/>
      <c r="VFQ99" s="1"/>
      <c r="VFR99" s="1"/>
      <c r="VFS99" s="1"/>
      <c r="VFT99" s="1"/>
      <c r="VFU99" s="1"/>
      <c r="VFV99" s="1"/>
      <c r="VFW99" s="1"/>
      <c r="VFX99" s="1"/>
      <c r="VFY99" s="1"/>
      <c r="VFZ99" s="1"/>
      <c r="VGA99" s="1"/>
      <c r="VGB99" s="1"/>
      <c r="VGC99" s="1"/>
      <c r="VGD99" s="1"/>
      <c r="VGE99" s="1"/>
      <c r="VGF99" s="1"/>
      <c r="VGG99" s="1"/>
      <c r="VGH99" s="1"/>
      <c r="VGI99" s="1"/>
      <c r="VGJ99" s="1"/>
      <c r="VGK99" s="1"/>
      <c r="VGL99" s="1"/>
      <c r="VGM99" s="1"/>
      <c r="VGN99" s="1"/>
      <c r="VGO99" s="1"/>
      <c r="VGP99" s="1"/>
      <c r="VGQ99" s="1"/>
      <c r="VGR99" s="1"/>
      <c r="VGS99" s="1"/>
      <c r="VGT99" s="1"/>
      <c r="VGU99" s="1"/>
      <c r="VGV99" s="1"/>
      <c r="VGW99" s="1"/>
      <c r="VGX99" s="1"/>
      <c r="VGY99" s="1"/>
      <c r="VGZ99" s="1"/>
      <c r="VHA99" s="1"/>
      <c r="VHB99" s="1"/>
      <c r="VHC99" s="1"/>
      <c r="VHD99" s="1"/>
      <c r="VHE99" s="1"/>
      <c r="VHF99" s="1"/>
      <c r="VHG99" s="1"/>
      <c r="VHH99" s="1"/>
      <c r="VHI99" s="1"/>
      <c r="VHJ99" s="1"/>
      <c r="VHK99" s="1"/>
      <c r="VHL99" s="1"/>
      <c r="VHM99" s="1"/>
      <c r="VHN99" s="1"/>
      <c r="VHO99" s="1"/>
      <c r="VHP99" s="1"/>
      <c r="VHQ99" s="1"/>
      <c r="VHR99" s="1"/>
      <c r="VHS99" s="1"/>
      <c r="VHT99" s="1"/>
      <c r="VHU99" s="1"/>
      <c r="VHV99" s="1"/>
      <c r="VHW99" s="1"/>
      <c r="VHX99" s="1"/>
      <c r="VHY99" s="1"/>
      <c r="VHZ99" s="1"/>
      <c r="VIA99" s="1"/>
      <c r="VIB99" s="1"/>
      <c r="VIC99" s="1"/>
      <c r="VID99" s="1"/>
      <c r="VIE99" s="1"/>
      <c r="VIF99" s="1"/>
      <c r="VIG99" s="1"/>
      <c r="VIH99" s="1"/>
      <c r="VII99" s="1"/>
      <c r="VIJ99" s="1"/>
      <c r="VIK99" s="1"/>
      <c r="VIL99" s="1"/>
      <c r="VIM99" s="1"/>
      <c r="VIN99" s="1"/>
      <c r="VIO99" s="1"/>
      <c r="VIP99" s="1"/>
      <c r="VIQ99" s="1"/>
      <c r="VIR99" s="1"/>
      <c r="VIS99" s="1"/>
      <c r="VIT99" s="1"/>
      <c r="VIU99" s="1"/>
      <c r="VIV99" s="1"/>
      <c r="VIW99" s="1"/>
      <c r="VIX99" s="1"/>
      <c r="VIY99" s="1"/>
      <c r="VIZ99" s="1"/>
      <c r="VJA99" s="1"/>
      <c r="VJB99" s="1"/>
      <c r="VJC99" s="1"/>
      <c r="VJD99" s="1"/>
      <c r="VJE99" s="1"/>
      <c r="VJF99" s="1"/>
      <c r="VJG99" s="1"/>
      <c r="VJH99" s="1"/>
      <c r="VJI99" s="1"/>
      <c r="VJJ99" s="1"/>
      <c r="VJK99" s="1"/>
      <c r="VJL99" s="1"/>
      <c r="VJM99" s="1"/>
      <c r="VJN99" s="1"/>
      <c r="VJO99" s="1"/>
      <c r="VJP99" s="1"/>
      <c r="VJQ99" s="1"/>
      <c r="VJR99" s="1"/>
      <c r="VJS99" s="1"/>
      <c r="VJT99" s="1"/>
      <c r="VJU99" s="1"/>
      <c r="VJV99" s="1"/>
      <c r="VJW99" s="1"/>
      <c r="VJX99" s="1"/>
      <c r="VJY99" s="1"/>
      <c r="VJZ99" s="1"/>
      <c r="VKA99" s="1"/>
      <c r="VKB99" s="1"/>
      <c r="VKC99" s="1"/>
      <c r="VKD99" s="1"/>
      <c r="VKE99" s="1"/>
      <c r="VKF99" s="1"/>
      <c r="VKG99" s="1"/>
      <c r="VKH99" s="1"/>
      <c r="VKI99" s="1"/>
      <c r="VKJ99" s="1"/>
      <c r="VKK99" s="1"/>
      <c r="VKL99" s="1"/>
      <c r="VKM99" s="1"/>
      <c r="VKN99" s="1"/>
      <c r="VKO99" s="1"/>
      <c r="VKP99" s="1"/>
      <c r="VKQ99" s="1"/>
      <c r="VKR99" s="1"/>
      <c r="VKS99" s="1"/>
      <c r="VKT99" s="1"/>
      <c r="VKU99" s="1"/>
      <c r="VKV99" s="1"/>
      <c r="VKW99" s="1"/>
      <c r="VKX99" s="1"/>
      <c r="VKY99" s="1"/>
      <c r="VKZ99" s="1"/>
      <c r="VLA99" s="1"/>
      <c r="VLB99" s="1"/>
      <c r="VLC99" s="1"/>
      <c r="VLD99" s="1"/>
      <c r="VLE99" s="1"/>
      <c r="VLF99" s="1"/>
      <c r="VLG99" s="1"/>
      <c r="VLH99" s="1"/>
      <c r="VLI99" s="1"/>
      <c r="VLJ99" s="1"/>
      <c r="VLK99" s="1"/>
      <c r="VLL99" s="1"/>
      <c r="VLM99" s="1"/>
      <c r="VLN99" s="1"/>
      <c r="VLO99" s="1"/>
      <c r="VLP99" s="1"/>
      <c r="VLQ99" s="1"/>
      <c r="VLR99" s="1"/>
      <c r="VLS99" s="1"/>
      <c r="VLT99" s="1"/>
      <c r="VLU99" s="1"/>
      <c r="VLV99" s="1"/>
      <c r="VLW99" s="1"/>
      <c r="VLX99" s="1"/>
      <c r="VLY99" s="1"/>
      <c r="VLZ99" s="1"/>
      <c r="VMA99" s="1"/>
      <c r="VMB99" s="1"/>
      <c r="VMC99" s="1"/>
      <c r="VMD99" s="1"/>
      <c r="VME99" s="1"/>
      <c r="VMF99" s="1"/>
      <c r="VMG99" s="1"/>
      <c r="VMH99" s="1"/>
      <c r="VMI99" s="1"/>
      <c r="VMJ99" s="1"/>
      <c r="VMK99" s="1"/>
      <c r="VML99" s="1"/>
      <c r="VMM99" s="1"/>
      <c r="VMN99" s="1"/>
      <c r="VMO99" s="1"/>
      <c r="VMP99" s="1"/>
      <c r="VMQ99" s="1"/>
      <c r="VMR99" s="1"/>
      <c r="VMS99" s="1"/>
      <c r="VMT99" s="1"/>
      <c r="VMU99" s="1"/>
      <c r="VMV99" s="1"/>
      <c r="VMW99" s="1"/>
      <c r="VMX99" s="1"/>
      <c r="VMY99" s="1"/>
      <c r="VMZ99" s="1"/>
      <c r="VNA99" s="1"/>
      <c r="VNB99" s="1"/>
      <c r="VNC99" s="1"/>
      <c r="VND99" s="1"/>
      <c r="VNE99" s="1"/>
      <c r="VNF99" s="1"/>
      <c r="VNG99" s="1"/>
      <c r="VNH99" s="1"/>
      <c r="VNI99" s="1"/>
      <c r="VNJ99" s="1"/>
      <c r="VNK99" s="1"/>
      <c r="VNL99" s="1"/>
      <c r="VNM99" s="1"/>
      <c r="VNN99" s="1"/>
      <c r="VNO99" s="1"/>
      <c r="VNP99" s="1"/>
      <c r="VNQ99" s="1"/>
      <c r="VNR99" s="1"/>
      <c r="VNS99" s="1"/>
      <c r="VNT99" s="1"/>
      <c r="VNU99" s="1"/>
      <c r="VNV99" s="1"/>
      <c r="VNW99" s="1"/>
      <c r="VNX99" s="1"/>
      <c r="VNY99" s="1"/>
      <c r="VNZ99" s="1"/>
      <c r="VOA99" s="1"/>
      <c r="VOB99" s="1"/>
      <c r="VOC99" s="1"/>
      <c r="VOD99" s="1"/>
      <c r="VOE99" s="1"/>
      <c r="VOF99" s="1"/>
      <c r="VOG99" s="1"/>
      <c r="VOH99" s="1"/>
      <c r="VOI99" s="1"/>
      <c r="VOJ99" s="1"/>
      <c r="VOK99" s="1"/>
      <c r="VOL99" s="1"/>
      <c r="VOM99" s="1"/>
      <c r="VON99" s="1"/>
      <c r="VOO99" s="1"/>
      <c r="VOP99" s="1"/>
      <c r="VOQ99" s="1"/>
      <c r="VOR99" s="1"/>
      <c r="VOS99" s="1"/>
      <c r="VOT99" s="1"/>
      <c r="VOU99" s="1"/>
      <c r="VOV99" s="1"/>
      <c r="VOW99" s="1"/>
      <c r="VOX99" s="1"/>
      <c r="VOY99" s="1"/>
      <c r="VOZ99" s="1"/>
      <c r="VPA99" s="1"/>
      <c r="VPB99" s="1"/>
      <c r="VPC99" s="1"/>
      <c r="VPD99" s="1"/>
      <c r="VPE99" s="1"/>
      <c r="VPF99" s="1"/>
      <c r="VPG99" s="1"/>
      <c r="VPH99" s="1"/>
      <c r="VPI99" s="1"/>
      <c r="VPJ99" s="1"/>
      <c r="VPK99" s="1"/>
      <c r="VPL99" s="1"/>
      <c r="VPM99" s="1"/>
      <c r="VPN99" s="1"/>
      <c r="VPO99" s="1"/>
      <c r="VPP99" s="1"/>
      <c r="VPQ99" s="1"/>
      <c r="VPR99" s="1"/>
      <c r="VPS99" s="1"/>
      <c r="VPT99" s="1"/>
      <c r="VPU99" s="1"/>
      <c r="VPV99" s="1"/>
      <c r="VPW99" s="1"/>
      <c r="VPX99" s="1"/>
      <c r="VPY99" s="1"/>
      <c r="VPZ99" s="1"/>
      <c r="VQA99" s="1"/>
      <c r="VQB99" s="1"/>
      <c r="VQC99" s="1"/>
      <c r="VQD99" s="1"/>
      <c r="VQE99" s="1"/>
      <c r="VQF99" s="1"/>
      <c r="VQG99" s="1"/>
      <c r="VQH99" s="1"/>
      <c r="VQI99" s="1"/>
      <c r="VQJ99" s="1"/>
      <c r="VQK99" s="1"/>
      <c r="VQL99" s="1"/>
      <c r="VQM99" s="1"/>
      <c r="VQN99" s="1"/>
      <c r="VQO99" s="1"/>
      <c r="VQP99" s="1"/>
      <c r="VQQ99" s="1"/>
      <c r="VQR99" s="1"/>
      <c r="VQS99" s="1"/>
      <c r="VQT99" s="1"/>
      <c r="VQU99" s="1"/>
      <c r="VQV99" s="1"/>
      <c r="VQW99" s="1"/>
      <c r="VQX99" s="1"/>
      <c r="VQY99" s="1"/>
      <c r="VQZ99" s="1"/>
      <c r="VRA99" s="1"/>
      <c r="VRB99" s="1"/>
      <c r="VRC99" s="1"/>
      <c r="VRD99" s="1"/>
      <c r="VRE99" s="1"/>
      <c r="VRF99" s="1"/>
      <c r="VRG99" s="1"/>
      <c r="VRH99" s="1"/>
      <c r="VRI99" s="1"/>
      <c r="VRJ99" s="1"/>
      <c r="VRK99" s="1"/>
      <c r="VRL99" s="1"/>
      <c r="VRM99" s="1"/>
      <c r="VRN99" s="1"/>
      <c r="VRO99" s="1"/>
      <c r="VRP99" s="1"/>
      <c r="VRQ99" s="1"/>
      <c r="VRR99" s="1"/>
      <c r="VRS99" s="1"/>
      <c r="VRT99" s="1"/>
      <c r="VRU99" s="1"/>
      <c r="VRV99" s="1"/>
      <c r="VRW99" s="1"/>
      <c r="VRX99" s="1"/>
      <c r="VRY99" s="1"/>
      <c r="VRZ99" s="1"/>
      <c r="VSA99" s="1"/>
      <c r="VSB99" s="1"/>
      <c r="VSC99" s="1"/>
      <c r="VSD99" s="1"/>
      <c r="VSE99" s="1"/>
      <c r="VSF99" s="1"/>
      <c r="VSG99" s="1"/>
      <c r="VSH99" s="1"/>
      <c r="VSI99" s="1"/>
      <c r="VSJ99" s="1"/>
      <c r="VSK99" s="1"/>
      <c r="VSL99" s="1"/>
      <c r="VSM99" s="1"/>
      <c r="VSN99" s="1"/>
      <c r="VSO99" s="1"/>
      <c r="VSP99" s="1"/>
      <c r="VSQ99" s="1"/>
      <c r="VSR99" s="1"/>
      <c r="VSS99" s="1"/>
      <c r="VST99" s="1"/>
      <c r="VSU99" s="1"/>
      <c r="VSV99" s="1"/>
      <c r="VSW99" s="1"/>
      <c r="VSX99" s="1"/>
      <c r="VSY99" s="1"/>
      <c r="VSZ99" s="1"/>
      <c r="VTA99" s="1"/>
      <c r="VTB99" s="1"/>
      <c r="VTC99" s="1"/>
      <c r="VTD99" s="1"/>
      <c r="VTE99" s="1"/>
      <c r="VTF99" s="1"/>
      <c r="VTG99" s="1"/>
      <c r="VTH99" s="1"/>
      <c r="VTI99" s="1"/>
      <c r="VTJ99" s="1"/>
      <c r="VTK99" s="1"/>
      <c r="VTL99" s="1"/>
      <c r="VTM99" s="1"/>
      <c r="VTN99" s="1"/>
      <c r="VTO99" s="1"/>
      <c r="VTP99" s="1"/>
      <c r="VTQ99" s="1"/>
      <c r="VTR99" s="1"/>
      <c r="VTS99" s="1"/>
      <c r="VTT99" s="1"/>
      <c r="VTU99" s="1"/>
      <c r="VTV99" s="1"/>
      <c r="VTW99" s="1"/>
      <c r="VTX99" s="1"/>
      <c r="VTY99" s="1"/>
      <c r="VTZ99" s="1"/>
      <c r="VUA99" s="1"/>
      <c r="VUB99" s="1"/>
      <c r="VUC99" s="1"/>
      <c r="VUD99" s="1"/>
      <c r="VUE99" s="1"/>
      <c r="VUF99" s="1"/>
      <c r="VUG99" s="1"/>
      <c r="VUH99" s="1"/>
      <c r="VUI99" s="1"/>
      <c r="VUJ99" s="1"/>
      <c r="VUK99" s="1"/>
      <c r="VUL99" s="1"/>
      <c r="VUM99" s="1"/>
      <c r="VUN99" s="1"/>
      <c r="VUO99" s="1"/>
      <c r="VUP99" s="1"/>
      <c r="VUQ99" s="1"/>
      <c r="VUR99" s="1"/>
      <c r="VUS99" s="1"/>
      <c r="VUT99" s="1"/>
      <c r="VUU99" s="1"/>
      <c r="VUV99" s="1"/>
      <c r="VUW99" s="1"/>
      <c r="VUX99" s="1"/>
      <c r="VUY99" s="1"/>
      <c r="VUZ99" s="1"/>
      <c r="VVA99" s="1"/>
      <c r="VVB99" s="1"/>
      <c r="VVC99" s="1"/>
      <c r="VVD99" s="1"/>
      <c r="VVE99" s="1"/>
      <c r="VVF99" s="1"/>
      <c r="VVG99" s="1"/>
      <c r="VVH99" s="1"/>
      <c r="VVI99" s="1"/>
      <c r="VVJ99" s="1"/>
      <c r="VVK99" s="1"/>
      <c r="VVL99" s="1"/>
      <c r="VVM99" s="1"/>
      <c r="VVN99" s="1"/>
      <c r="VVO99" s="1"/>
      <c r="VVP99" s="1"/>
      <c r="VVQ99" s="1"/>
      <c r="VVR99" s="1"/>
      <c r="VVS99" s="1"/>
      <c r="VVT99" s="1"/>
      <c r="VVU99" s="1"/>
      <c r="VVV99" s="1"/>
      <c r="VVW99" s="1"/>
      <c r="VVX99" s="1"/>
      <c r="VVY99" s="1"/>
      <c r="VVZ99" s="1"/>
      <c r="VWA99" s="1"/>
      <c r="VWB99" s="1"/>
      <c r="VWC99" s="1"/>
      <c r="VWD99" s="1"/>
      <c r="VWE99" s="1"/>
      <c r="VWF99" s="1"/>
      <c r="VWG99" s="1"/>
      <c r="VWH99" s="1"/>
      <c r="VWI99" s="1"/>
      <c r="VWJ99" s="1"/>
      <c r="VWK99" s="1"/>
      <c r="VWL99" s="1"/>
      <c r="VWM99" s="1"/>
      <c r="VWN99" s="1"/>
      <c r="VWO99" s="1"/>
      <c r="VWP99" s="1"/>
      <c r="VWQ99" s="1"/>
      <c r="VWR99" s="1"/>
      <c r="VWS99" s="1"/>
      <c r="VWT99" s="1"/>
      <c r="VWU99" s="1"/>
      <c r="VWV99" s="1"/>
      <c r="VWW99" s="1"/>
      <c r="VWX99" s="1"/>
      <c r="VWY99" s="1"/>
      <c r="VWZ99" s="1"/>
      <c r="VXA99" s="1"/>
      <c r="VXB99" s="1"/>
      <c r="VXC99" s="1"/>
      <c r="VXD99" s="1"/>
      <c r="VXE99" s="1"/>
      <c r="VXF99" s="1"/>
      <c r="VXG99" s="1"/>
      <c r="VXH99" s="1"/>
      <c r="VXI99" s="1"/>
      <c r="VXJ99" s="1"/>
      <c r="VXK99" s="1"/>
      <c r="VXL99" s="1"/>
      <c r="VXM99" s="1"/>
      <c r="VXN99" s="1"/>
      <c r="VXO99" s="1"/>
      <c r="VXP99" s="1"/>
      <c r="VXQ99" s="1"/>
      <c r="VXR99" s="1"/>
      <c r="VXS99" s="1"/>
      <c r="VXT99" s="1"/>
      <c r="VXU99" s="1"/>
      <c r="VXV99" s="1"/>
      <c r="VXW99" s="1"/>
      <c r="VXX99" s="1"/>
      <c r="VXY99" s="1"/>
      <c r="VXZ99" s="1"/>
      <c r="VYA99" s="1"/>
      <c r="VYB99" s="1"/>
      <c r="VYC99" s="1"/>
      <c r="VYD99" s="1"/>
      <c r="VYE99" s="1"/>
      <c r="VYF99" s="1"/>
      <c r="VYG99" s="1"/>
      <c r="VYH99" s="1"/>
      <c r="VYI99" s="1"/>
      <c r="VYJ99" s="1"/>
      <c r="VYK99" s="1"/>
      <c r="VYL99" s="1"/>
      <c r="VYM99" s="1"/>
      <c r="VYN99" s="1"/>
      <c r="VYO99" s="1"/>
      <c r="VYP99" s="1"/>
      <c r="VYQ99" s="1"/>
      <c r="VYR99" s="1"/>
      <c r="VYS99" s="1"/>
      <c r="VYT99" s="1"/>
      <c r="VYU99" s="1"/>
      <c r="VYV99" s="1"/>
      <c r="VYW99" s="1"/>
      <c r="VYX99" s="1"/>
      <c r="VYY99" s="1"/>
      <c r="VYZ99" s="1"/>
      <c r="VZA99" s="1"/>
      <c r="VZB99" s="1"/>
      <c r="VZC99" s="1"/>
      <c r="VZD99" s="1"/>
      <c r="VZE99" s="1"/>
      <c r="VZF99" s="1"/>
      <c r="VZG99" s="1"/>
      <c r="VZH99" s="1"/>
      <c r="VZI99" s="1"/>
      <c r="VZJ99" s="1"/>
      <c r="VZK99" s="1"/>
      <c r="VZL99" s="1"/>
      <c r="VZM99" s="1"/>
      <c r="VZN99" s="1"/>
      <c r="VZO99" s="1"/>
      <c r="VZP99" s="1"/>
      <c r="VZQ99" s="1"/>
      <c r="VZR99" s="1"/>
      <c r="VZS99" s="1"/>
      <c r="VZT99" s="1"/>
      <c r="VZU99" s="1"/>
      <c r="VZV99" s="1"/>
      <c r="VZW99" s="1"/>
      <c r="VZX99" s="1"/>
      <c r="VZY99" s="1"/>
      <c r="VZZ99" s="1"/>
      <c r="WAA99" s="1"/>
      <c r="WAB99" s="1"/>
      <c r="WAC99" s="1"/>
      <c r="WAD99" s="1"/>
      <c r="WAE99" s="1"/>
      <c r="WAF99" s="1"/>
      <c r="WAG99" s="1"/>
      <c r="WAH99" s="1"/>
      <c r="WAI99" s="1"/>
      <c r="WAJ99" s="1"/>
      <c r="WAK99" s="1"/>
      <c r="WAL99" s="1"/>
      <c r="WAM99" s="1"/>
      <c r="WAN99" s="1"/>
      <c r="WAO99" s="1"/>
      <c r="WAP99" s="1"/>
      <c r="WAQ99" s="1"/>
      <c r="WAR99" s="1"/>
      <c r="WAS99" s="1"/>
      <c r="WAT99" s="1"/>
      <c r="WAU99" s="1"/>
      <c r="WAV99" s="1"/>
      <c r="WAW99" s="1"/>
      <c r="WAX99" s="1"/>
      <c r="WAY99" s="1"/>
      <c r="WAZ99" s="1"/>
      <c r="WBA99" s="1"/>
      <c r="WBB99" s="1"/>
      <c r="WBC99" s="1"/>
      <c r="WBD99" s="1"/>
      <c r="WBE99" s="1"/>
      <c r="WBF99" s="1"/>
      <c r="WBG99" s="1"/>
      <c r="WBH99" s="1"/>
      <c r="WBI99" s="1"/>
      <c r="WBJ99" s="1"/>
      <c r="WBK99" s="1"/>
      <c r="WBL99" s="1"/>
      <c r="WBM99" s="1"/>
      <c r="WBN99" s="1"/>
      <c r="WBO99" s="1"/>
      <c r="WBP99" s="1"/>
      <c r="WBQ99" s="1"/>
      <c r="WBR99" s="1"/>
      <c r="WBS99" s="1"/>
      <c r="WBT99" s="1"/>
      <c r="WBU99" s="1"/>
      <c r="WBV99" s="1"/>
      <c r="WBW99" s="1"/>
      <c r="WBX99" s="1"/>
      <c r="WBY99" s="1"/>
      <c r="WBZ99" s="1"/>
      <c r="WCA99" s="1"/>
      <c r="WCB99" s="1"/>
      <c r="WCC99" s="1"/>
      <c r="WCD99" s="1"/>
      <c r="WCE99" s="1"/>
      <c r="WCF99" s="1"/>
      <c r="WCG99" s="1"/>
      <c r="WCH99" s="1"/>
      <c r="WCI99" s="1"/>
      <c r="WCJ99" s="1"/>
      <c r="WCK99" s="1"/>
      <c r="WCL99" s="1"/>
      <c r="WCM99" s="1"/>
      <c r="WCN99" s="1"/>
      <c r="WCO99" s="1"/>
      <c r="WCP99" s="1"/>
      <c r="WCQ99" s="1"/>
      <c r="WCR99" s="1"/>
      <c r="WCS99" s="1"/>
      <c r="WCT99" s="1"/>
      <c r="WCU99" s="1"/>
      <c r="WCV99" s="1"/>
      <c r="WCW99" s="1"/>
      <c r="WCX99" s="1"/>
      <c r="WCY99" s="1"/>
      <c r="WCZ99" s="1"/>
      <c r="WDA99" s="1"/>
      <c r="WDB99" s="1"/>
      <c r="WDC99" s="1"/>
      <c r="WDD99" s="1"/>
      <c r="WDE99" s="1"/>
      <c r="WDF99" s="1"/>
      <c r="WDG99" s="1"/>
      <c r="WDH99" s="1"/>
      <c r="WDI99" s="1"/>
      <c r="WDJ99" s="1"/>
      <c r="WDK99" s="1"/>
      <c r="WDL99" s="1"/>
      <c r="WDM99" s="1"/>
      <c r="WDN99" s="1"/>
      <c r="WDO99" s="1"/>
      <c r="WDP99" s="1"/>
      <c r="WDQ99" s="1"/>
      <c r="WDR99" s="1"/>
      <c r="WDS99" s="1"/>
      <c r="WDT99" s="1"/>
      <c r="WDU99" s="1"/>
      <c r="WDV99" s="1"/>
      <c r="WDW99" s="1"/>
      <c r="WDX99" s="1"/>
      <c r="WDY99" s="1"/>
      <c r="WDZ99" s="1"/>
      <c r="WEA99" s="1"/>
      <c r="WEB99" s="1"/>
      <c r="WEC99" s="1"/>
      <c r="WED99" s="1"/>
      <c r="WEE99" s="1"/>
      <c r="WEF99" s="1"/>
      <c r="WEG99" s="1"/>
      <c r="WEH99" s="1"/>
      <c r="WEI99" s="1"/>
      <c r="WEJ99" s="1"/>
      <c r="WEK99" s="1"/>
      <c r="WEL99" s="1"/>
      <c r="WEM99" s="1"/>
      <c r="WEN99" s="1"/>
      <c r="WEO99" s="1"/>
      <c r="WEP99" s="1"/>
      <c r="WEQ99" s="1"/>
      <c r="WER99" s="1"/>
      <c r="WES99" s="1"/>
      <c r="WET99" s="1"/>
      <c r="WEU99" s="1"/>
      <c r="WEV99" s="1"/>
      <c r="WEW99" s="1"/>
      <c r="WEX99" s="1"/>
      <c r="WEY99" s="1"/>
      <c r="WEZ99" s="1"/>
      <c r="WFA99" s="1"/>
      <c r="WFB99" s="1"/>
      <c r="WFC99" s="1"/>
      <c r="WFD99" s="1"/>
      <c r="WFE99" s="1"/>
      <c r="WFF99" s="1"/>
      <c r="WFG99" s="1"/>
      <c r="WFH99" s="1"/>
      <c r="WFI99" s="1"/>
      <c r="WFJ99" s="1"/>
      <c r="WFK99" s="1"/>
      <c r="WFL99" s="1"/>
      <c r="WFM99" s="1"/>
      <c r="WFN99" s="1"/>
      <c r="WFO99" s="1"/>
      <c r="WFP99" s="1"/>
      <c r="WFQ99" s="1"/>
      <c r="WFR99" s="1"/>
      <c r="WFS99" s="1"/>
      <c r="WFT99" s="1"/>
      <c r="WFU99" s="1"/>
      <c r="WFV99" s="1"/>
      <c r="WFW99" s="1"/>
      <c r="WFX99" s="1"/>
      <c r="WFY99" s="1"/>
      <c r="WFZ99" s="1"/>
      <c r="WGA99" s="1"/>
      <c r="WGB99" s="1"/>
      <c r="WGC99" s="1"/>
      <c r="WGD99" s="1"/>
      <c r="WGE99" s="1"/>
      <c r="WGF99" s="1"/>
      <c r="WGG99" s="1"/>
      <c r="WGH99" s="1"/>
      <c r="WGI99" s="1"/>
      <c r="WGJ99" s="1"/>
      <c r="WGK99" s="1"/>
      <c r="WGL99" s="1"/>
      <c r="WGM99" s="1"/>
      <c r="WGN99" s="1"/>
      <c r="WGO99" s="1"/>
      <c r="WGP99" s="1"/>
      <c r="WGQ99" s="1"/>
      <c r="WGR99" s="1"/>
      <c r="WGS99" s="1"/>
      <c r="WGT99" s="1"/>
      <c r="WGU99" s="1"/>
      <c r="WGV99" s="1"/>
      <c r="WGW99" s="1"/>
      <c r="WGX99" s="1"/>
      <c r="WGY99" s="1"/>
      <c r="WGZ99" s="1"/>
      <c r="WHA99" s="1"/>
      <c r="WHB99" s="1"/>
      <c r="WHC99" s="1"/>
      <c r="WHD99" s="1"/>
      <c r="WHE99" s="1"/>
      <c r="WHF99" s="1"/>
      <c r="WHG99" s="1"/>
      <c r="WHH99" s="1"/>
      <c r="WHI99" s="1"/>
      <c r="WHJ99" s="1"/>
      <c r="WHK99" s="1"/>
      <c r="WHL99" s="1"/>
      <c r="WHM99" s="1"/>
      <c r="WHN99" s="1"/>
      <c r="WHO99" s="1"/>
      <c r="WHP99" s="1"/>
      <c r="WHQ99" s="1"/>
      <c r="WHR99" s="1"/>
      <c r="WHS99" s="1"/>
      <c r="WHT99" s="1"/>
      <c r="WHU99" s="1"/>
      <c r="WHV99" s="1"/>
      <c r="WHW99" s="1"/>
      <c r="WHX99" s="1"/>
      <c r="WHY99" s="1"/>
      <c r="WHZ99" s="1"/>
      <c r="WIA99" s="1"/>
      <c r="WIB99" s="1"/>
      <c r="WIC99" s="1"/>
      <c r="WID99" s="1"/>
      <c r="WIE99" s="1"/>
      <c r="WIF99" s="1"/>
      <c r="WIG99" s="1"/>
      <c r="WIH99" s="1"/>
      <c r="WII99" s="1"/>
      <c r="WIJ99" s="1"/>
      <c r="WIK99" s="1"/>
      <c r="WIL99" s="1"/>
      <c r="WIM99" s="1"/>
      <c r="WIN99" s="1"/>
      <c r="WIO99" s="1"/>
      <c r="WIP99" s="1"/>
      <c r="WIQ99" s="1"/>
      <c r="WIR99" s="1"/>
      <c r="WIS99" s="1"/>
      <c r="WIT99" s="1"/>
      <c r="WIU99" s="1"/>
      <c r="WIV99" s="1"/>
      <c r="WIW99" s="1"/>
      <c r="WIX99" s="1"/>
      <c r="WIY99" s="1"/>
      <c r="WIZ99" s="1"/>
      <c r="WJA99" s="1"/>
      <c r="WJB99" s="1"/>
      <c r="WJC99" s="1"/>
      <c r="WJD99" s="1"/>
      <c r="WJE99" s="1"/>
      <c r="WJF99" s="1"/>
      <c r="WJG99" s="1"/>
      <c r="WJH99" s="1"/>
      <c r="WJI99" s="1"/>
      <c r="WJJ99" s="1"/>
      <c r="WJK99" s="1"/>
      <c r="WJL99" s="1"/>
      <c r="WJM99" s="1"/>
      <c r="WJN99" s="1"/>
      <c r="WJO99" s="1"/>
      <c r="WJP99" s="1"/>
      <c r="WJQ99" s="1"/>
      <c r="WJR99" s="1"/>
      <c r="WJS99" s="1"/>
      <c r="WJT99" s="1"/>
      <c r="WJU99" s="1"/>
      <c r="WJV99" s="1"/>
      <c r="WJW99" s="1"/>
      <c r="WJX99" s="1"/>
      <c r="WJY99" s="1"/>
      <c r="WJZ99" s="1"/>
      <c r="WKA99" s="1"/>
      <c r="WKB99" s="1"/>
      <c r="WKC99" s="1"/>
      <c r="WKD99" s="1"/>
      <c r="WKE99" s="1"/>
      <c r="WKF99" s="1"/>
      <c r="WKG99" s="1"/>
      <c r="WKH99" s="1"/>
      <c r="WKI99" s="1"/>
      <c r="WKJ99" s="1"/>
      <c r="WKK99" s="1"/>
      <c r="WKL99" s="1"/>
      <c r="WKM99" s="1"/>
      <c r="WKN99" s="1"/>
      <c r="WKO99" s="1"/>
      <c r="WKP99" s="1"/>
      <c r="WKQ99" s="1"/>
      <c r="WKR99" s="1"/>
      <c r="WKS99" s="1"/>
      <c r="WKT99" s="1"/>
      <c r="WKU99" s="1"/>
      <c r="WKV99" s="1"/>
      <c r="WKW99" s="1"/>
      <c r="WKX99" s="1"/>
      <c r="WKY99" s="1"/>
      <c r="WKZ99" s="1"/>
      <c r="WLA99" s="1"/>
      <c r="WLB99" s="1"/>
      <c r="WLC99" s="1"/>
      <c r="WLD99" s="1"/>
      <c r="WLE99" s="1"/>
      <c r="WLF99" s="1"/>
      <c r="WLG99" s="1"/>
      <c r="WLH99" s="1"/>
      <c r="WLI99" s="1"/>
      <c r="WLJ99" s="1"/>
      <c r="WLK99" s="1"/>
      <c r="WLL99" s="1"/>
      <c r="WLM99" s="1"/>
      <c r="WLN99" s="1"/>
      <c r="WLO99" s="1"/>
      <c r="WLP99" s="1"/>
      <c r="WLQ99" s="1"/>
      <c r="WLR99" s="1"/>
      <c r="WLS99" s="1"/>
      <c r="WLT99" s="1"/>
      <c r="WLU99" s="1"/>
      <c r="WLV99" s="1"/>
      <c r="WLW99" s="1"/>
      <c r="WLX99" s="1"/>
      <c r="WLY99" s="1"/>
      <c r="WLZ99" s="1"/>
      <c r="WMA99" s="1"/>
      <c r="WMB99" s="1"/>
      <c r="WMC99" s="1"/>
      <c r="WMD99" s="1"/>
      <c r="WME99" s="1"/>
      <c r="WMF99" s="1"/>
      <c r="WMG99" s="1"/>
      <c r="WMH99" s="1"/>
      <c r="WMI99" s="1"/>
      <c r="WMJ99" s="1"/>
      <c r="WMK99" s="1"/>
      <c r="WML99" s="1"/>
      <c r="WMM99" s="1"/>
      <c r="WMN99" s="1"/>
      <c r="WMO99" s="1"/>
      <c r="WMP99" s="1"/>
      <c r="WMQ99" s="1"/>
      <c r="WMR99" s="1"/>
      <c r="WMS99" s="1"/>
      <c r="WMT99" s="1"/>
      <c r="WMU99" s="1"/>
      <c r="WMV99" s="1"/>
      <c r="WMW99" s="1"/>
      <c r="WMX99" s="1"/>
      <c r="WMY99" s="1"/>
      <c r="WMZ99" s="1"/>
      <c r="WNA99" s="1"/>
      <c r="WNB99" s="1"/>
      <c r="WNC99" s="1"/>
      <c r="WND99" s="1"/>
      <c r="WNE99" s="1"/>
      <c r="WNF99" s="1"/>
      <c r="WNG99" s="1"/>
      <c r="WNH99" s="1"/>
      <c r="WNI99" s="1"/>
      <c r="WNJ99" s="1"/>
      <c r="WNK99" s="1"/>
      <c r="WNL99" s="1"/>
      <c r="WNM99" s="1"/>
      <c r="WNN99" s="1"/>
      <c r="WNO99" s="1"/>
      <c r="WNP99" s="1"/>
      <c r="WNQ99" s="1"/>
      <c r="WNR99" s="1"/>
      <c r="WNS99" s="1"/>
      <c r="WNT99" s="1"/>
      <c r="WNU99" s="1"/>
      <c r="WNV99" s="1"/>
      <c r="WNW99" s="1"/>
      <c r="WNX99" s="1"/>
      <c r="WNY99" s="1"/>
      <c r="WNZ99" s="1"/>
      <c r="WOA99" s="1"/>
      <c r="WOB99" s="1"/>
      <c r="WOC99" s="1"/>
      <c r="WOD99" s="1"/>
      <c r="WOE99" s="1"/>
      <c r="WOF99" s="1"/>
      <c r="WOG99" s="1"/>
      <c r="WOH99" s="1"/>
      <c r="WOI99" s="1"/>
      <c r="WOJ99" s="1"/>
      <c r="WOK99" s="1"/>
      <c r="WOL99" s="1"/>
      <c r="WOM99" s="1"/>
      <c r="WON99" s="1"/>
      <c r="WOO99" s="1"/>
      <c r="WOP99" s="1"/>
      <c r="WOQ99" s="1"/>
      <c r="WOR99" s="1"/>
      <c r="WOS99" s="1"/>
      <c r="WOT99" s="1"/>
      <c r="WOU99" s="1"/>
      <c r="WOV99" s="1"/>
      <c r="WOW99" s="1"/>
      <c r="WOX99" s="1"/>
      <c r="WOY99" s="1"/>
      <c r="WOZ99" s="1"/>
      <c r="WPA99" s="1"/>
      <c r="WPB99" s="1"/>
      <c r="WPC99" s="1"/>
      <c r="WPD99" s="1"/>
      <c r="WPE99" s="1"/>
      <c r="WPF99" s="1"/>
      <c r="WPG99" s="1"/>
      <c r="WPH99" s="1"/>
      <c r="WPI99" s="1"/>
      <c r="WPJ99" s="1"/>
      <c r="WPK99" s="1"/>
      <c r="WPL99" s="1"/>
      <c r="WPM99" s="1"/>
      <c r="WPN99" s="1"/>
      <c r="WPO99" s="1"/>
      <c r="WPP99" s="1"/>
      <c r="WPQ99" s="1"/>
      <c r="WPR99" s="1"/>
      <c r="WPS99" s="1"/>
      <c r="WPT99" s="1"/>
      <c r="WPU99" s="1"/>
      <c r="WPV99" s="1"/>
      <c r="WPW99" s="1"/>
      <c r="WPX99" s="1"/>
      <c r="WPY99" s="1"/>
      <c r="WPZ99" s="1"/>
      <c r="WQA99" s="1"/>
      <c r="WQB99" s="1"/>
      <c r="WQC99" s="1"/>
      <c r="WQD99" s="1"/>
      <c r="WQE99" s="1"/>
      <c r="WQF99" s="1"/>
      <c r="WQG99" s="1"/>
      <c r="WQH99" s="1"/>
      <c r="WQI99" s="1"/>
      <c r="WQJ99" s="1"/>
      <c r="WQK99" s="1"/>
      <c r="WQL99" s="1"/>
      <c r="WQM99" s="1"/>
      <c r="WQN99" s="1"/>
      <c r="WQO99" s="1"/>
      <c r="WQP99" s="1"/>
      <c r="WQQ99" s="1"/>
      <c r="WQR99" s="1"/>
      <c r="WQS99" s="1"/>
      <c r="WQT99" s="1"/>
      <c r="WQU99" s="1"/>
      <c r="WQV99" s="1"/>
      <c r="WQW99" s="1"/>
      <c r="WQX99" s="1"/>
      <c r="WQY99" s="1"/>
      <c r="WQZ99" s="1"/>
      <c r="WRA99" s="1"/>
      <c r="WRB99" s="1"/>
      <c r="WRC99" s="1"/>
      <c r="WRD99" s="1"/>
      <c r="WRE99" s="1"/>
      <c r="WRF99" s="1"/>
      <c r="WRG99" s="1"/>
      <c r="WRH99" s="1"/>
      <c r="WRI99" s="1"/>
      <c r="WRJ99" s="1"/>
      <c r="WRK99" s="1"/>
      <c r="WRL99" s="1"/>
      <c r="WRM99" s="1"/>
      <c r="WRN99" s="1"/>
      <c r="WRO99" s="1"/>
      <c r="WRP99" s="1"/>
      <c r="WRQ99" s="1"/>
      <c r="WRR99" s="1"/>
      <c r="WRS99" s="1"/>
      <c r="WRT99" s="1"/>
      <c r="WRU99" s="1"/>
      <c r="WRV99" s="1"/>
      <c r="WRW99" s="1"/>
      <c r="WRX99" s="1"/>
      <c r="WRY99" s="1"/>
      <c r="WRZ99" s="1"/>
      <c r="WSA99" s="1"/>
      <c r="WSB99" s="1"/>
      <c r="WSC99" s="1"/>
      <c r="WSD99" s="1"/>
      <c r="WSE99" s="1"/>
      <c r="WSF99" s="1"/>
      <c r="WSG99" s="1"/>
      <c r="WSH99" s="1"/>
      <c r="WSI99" s="1"/>
      <c r="WSJ99" s="1"/>
      <c r="WSK99" s="1"/>
      <c r="WSL99" s="1"/>
      <c r="WSM99" s="1"/>
      <c r="WSN99" s="1"/>
      <c r="WSO99" s="1"/>
      <c r="WSP99" s="1"/>
      <c r="WSQ99" s="1"/>
      <c r="WSR99" s="1"/>
      <c r="WSS99" s="1"/>
      <c r="WST99" s="1"/>
      <c r="WSU99" s="1"/>
      <c r="WSV99" s="1"/>
      <c r="WSW99" s="1"/>
      <c r="WSX99" s="1"/>
      <c r="WSY99" s="1"/>
      <c r="WSZ99" s="1"/>
      <c r="WTA99" s="1"/>
      <c r="WTB99" s="1"/>
      <c r="WTC99" s="1"/>
      <c r="WTD99" s="1"/>
      <c r="WTE99" s="1"/>
      <c r="WTF99" s="1"/>
      <c r="WTG99" s="1"/>
      <c r="WTH99" s="1"/>
      <c r="WTI99" s="1"/>
      <c r="WTJ99" s="1"/>
      <c r="WTK99" s="1"/>
      <c r="WTL99" s="1"/>
      <c r="WTM99" s="1"/>
      <c r="WTN99" s="1"/>
      <c r="WTO99" s="1"/>
      <c r="WTP99" s="1"/>
      <c r="WTQ99" s="1"/>
      <c r="WTR99" s="1"/>
      <c r="WTS99" s="1"/>
      <c r="WTT99" s="1"/>
      <c r="WTU99" s="1"/>
      <c r="WTV99" s="1"/>
      <c r="WTW99" s="1"/>
      <c r="WTX99" s="1"/>
      <c r="WTY99" s="1"/>
      <c r="WTZ99" s="1"/>
      <c r="WUA99" s="1"/>
      <c r="WUB99" s="1"/>
      <c r="WUC99" s="1"/>
      <c r="WUD99" s="1"/>
      <c r="WUE99" s="1"/>
      <c r="WUF99" s="1"/>
      <c r="WUG99" s="1"/>
      <c r="WUH99" s="1"/>
      <c r="WUI99" s="1"/>
      <c r="WUJ99" s="1"/>
      <c r="WUK99" s="1"/>
      <c r="WUL99" s="1"/>
      <c r="WUM99" s="1"/>
      <c r="WUN99" s="1"/>
      <c r="WUO99" s="1"/>
      <c r="WUP99" s="1"/>
      <c r="WUQ99" s="1"/>
      <c r="WUR99" s="1"/>
      <c r="WUS99" s="1"/>
      <c r="WUT99" s="1"/>
      <c r="WUU99" s="1"/>
      <c r="WUV99" s="1"/>
      <c r="WUW99" s="1"/>
      <c r="WUX99" s="1"/>
      <c r="WUY99" s="1"/>
      <c r="WUZ99" s="1"/>
      <c r="WVA99" s="1"/>
      <c r="WVB99" s="1"/>
      <c r="WVC99" s="1"/>
      <c r="WVD99" s="1"/>
      <c r="WVE99" s="1"/>
      <c r="WVF99" s="1"/>
      <c r="WVG99" s="1"/>
      <c r="WVH99" s="1"/>
      <c r="WVI99" s="1"/>
      <c r="WVJ99" s="1"/>
      <c r="WVK99" s="1"/>
      <c r="WVL99" s="1"/>
      <c r="WVM99" s="1"/>
      <c r="WVN99" s="1"/>
      <c r="WVO99" s="1"/>
      <c r="WVP99" s="1"/>
      <c r="WVQ99" s="1"/>
      <c r="WVR99" s="1"/>
      <c r="WVS99" s="1"/>
      <c r="WVT99" s="1"/>
      <c r="WVU99" s="1"/>
      <c r="WVV99" s="1"/>
      <c r="WVW99" s="1"/>
      <c r="WVX99" s="1"/>
      <c r="WVY99" s="1"/>
      <c r="WVZ99" s="1"/>
      <c r="WWA99" s="1"/>
      <c r="WWB99" s="1"/>
      <c r="WWC99" s="1"/>
      <c r="WWD99" s="1"/>
      <c r="WWE99" s="1"/>
      <c r="WWF99" s="1"/>
      <c r="WWG99" s="1"/>
      <c r="WWH99" s="1"/>
      <c r="WWI99" s="1"/>
      <c r="WWJ99" s="1"/>
      <c r="WWK99" s="1"/>
      <c r="WWL99" s="1"/>
      <c r="WWM99" s="1"/>
      <c r="WWN99" s="1"/>
      <c r="WWO99" s="1"/>
      <c r="WWP99" s="1"/>
      <c r="WWQ99" s="1"/>
      <c r="WWR99" s="1"/>
      <c r="WWS99" s="1"/>
      <c r="WWT99" s="1"/>
      <c r="WWU99" s="1"/>
      <c r="WWV99" s="1"/>
      <c r="WWW99" s="1"/>
      <c r="WWX99" s="1"/>
      <c r="WWY99" s="1"/>
      <c r="WWZ99" s="1"/>
      <c r="WXA99" s="1"/>
      <c r="WXB99" s="1"/>
      <c r="WXC99" s="1"/>
      <c r="WXD99" s="1"/>
      <c r="WXE99" s="1"/>
      <c r="WXF99" s="1"/>
      <c r="WXG99" s="1"/>
      <c r="WXH99" s="1"/>
      <c r="WXI99" s="1"/>
      <c r="WXJ99" s="1"/>
      <c r="WXK99" s="1"/>
      <c r="WXL99" s="1"/>
      <c r="WXM99" s="1"/>
      <c r="WXN99" s="1"/>
      <c r="WXO99" s="1"/>
      <c r="WXP99" s="1"/>
      <c r="WXQ99" s="1"/>
      <c r="WXR99" s="1"/>
      <c r="WXS99" s="1"/>
      <c r="WXT99" s="1"/>
      <c r="WXU99" s="1"/>
      <c r="WXV99" s="1"/>
      <c r="WXW99" s="1"/>
      <c r="WXX99" s="1"/>
      <c r="WXY99" s="1"/>
      <c r="WXZ99" s="1"/>
      <c r="WYA99" s="1"/>
      <c r="WYB99" s="1"/>
      <c r="WYC99" s="1"/>
      <c r="WYD99" s="1"/>
      <c r="WYE99" s="1"/>
      <c r="WYF99" s="1"/>
      <c r="WYG99" s="1"/>
      <c r="WYH99" s="1"/>
      <c r="WYI99" s="1"/>
      <c r="WYJ99" s="1"/>
      <c r="WYK99" s="1"/>
      <c r="WYL99" s="1"/>
      <c r="WYM99" s="1"/>
      <c r="WYN99" s="1"/>
      <c r="WYO99" s="1"/>
      <c r="WYP99" s="1"/>
      <c r="WYQ99" s="1"/>
      <c r="WYR99" s="1"/>
      <c r="WYS99" s="1"/>
      <c r="WYT99" s="1"/>
      <c r="WYU99" s="1"/>
      <c r="WYV99" s="1"/>
      <c r="WYW99" s="1"/>
      <c r="WYX99" s="1"/>
      <c r="WYY99" s="1"/>
      <c r="WYZ99" s="1"/>
      <c r="WZA99" s="1"/>
      <c r="WZB99" s="1"/>
      <c r="WZC99" s="1"/>
      <c r="WZD99" s="1"/>
      <c r="WZE99" s="1"/>
      <c r="WZF99" s="1"/>
      <c r="WZG99" s="1"/>
      <c r="WZH99" s="1"/>
      <c r="WZI99" s="1"/>
      <c r="WZJ99" s="1"/>
      <c r="WZK99" s="1"/>
      <c r="WZL99" s="1"/>
      <c r="WZM99" s="1"/>
      <c r="WZN99" s="1"/>
      <c r="WZO99" s="1"/>
      <c r="WZP99" s="1"/>
      <c r="WZQ99" s="1"/>
      <c r="WZR99" s="1"/>
      <c r="WZS99" s="1"/>
      <c r="WZT99" s="1"/>
      <c r="WZU99" s="1"/>
      <c r="WZV99" s="1"/>
      <c r="WZW99" s="1"/>
      <c r="WZX99" s="1"/>
      <c r="WZY99" s="1"/>
      <c r="WZZ99" s="1"/>
      <c r="XAA99" s="1"/>
      <c r="XAB99" s="1"/>
      <c r="XAC99" s="1"/>
      <c r="XAD99" s="1"/>
      <c r="XAE99" s="1"/>
      <c r="XAF99" s="1"/>
      <c r="XAG99" s="1"/>
      <c r="XAH99" s="1"/>
      <c r="XAI99" s="1"/>
      <c r="XAJ99" s="1"/>
      <c r="XAK99" s="1"/>
      <c r="XAL99" s="1"/>
      <c r="XAM99" s="1"/>
      <c r="XAN99" s="1"/>
      <c r="XAO99" s="1"/>
      <c r="XAP99" s="1"/>
      <c r="XAQ99" s="1"/>
      <c r="XAR99" s="1"/>
      <c r="XAS99" s="1"/>
      <c r="XAT99" s="1"/>
      <c r="XAU99" s="1"/>
      <c r="XAV99" s="1"/>
      <c r="XAW99" s="1"/>
      <c r="XAX99" s="1"/>
      <c r="XAY99" s="1"/>
      <c r="XAZ99" s="1"/>
      <c r="XBA99" s="1"/>
      <c r="XBB99" s="1"/>
      <c r="XBC99" s="1"/>
      <c r="XBD99" s="1"/>
      <c r="XBE99" s="1"/>
      <c r="XBF99" s="1"/>
      <c r="XBG99" s="1"/>
      <c r="XBH99" s="1"/>
      <c r="XBI99" s="1"/>
      <c r="XBJ99" s="1"/>
      <c r="XBK99" s="1"/>
      <c r="XBL99" s="1"/>
      <c r="XBM99" s="1"/>
      <c r="XBN99" s="1"/>
      <c r="XBO99" s="1"/>
      <c r="XBP99" s="1"/>
      <c r="XBQ99" s="1"/>
      <c r="XBR99" s="1"/>
      <c r="XBS99" s="1"/>
      <c r="XBT99" s="1"/>
      <c r="XBU99" s="1"/>
      <c r="XBV99" s="1"/>
      <c r="XBW99" s="1"/>
      <c r="XBX99" s="1"/>
      <c r="XBY99" s="1"/>
      <c r="XBZ99" s="1"/>
      <c r="XCA99" s="1"/>
      <c r="XCB99" s="1"/>
      <c r="XCC99" s="1"/>
      <c r="XCD99" s="1"/>
      <c r="XCE99" s="1"/>
      <c r="XCF99" s="1"/>
      <c r="XCG99" s="1"/>
      <c r="XCH99" s="1"/>
      <c r="XCI99" s="1"/>
      <c r="XCJ99" s="1"/>
      <c r="XCK99" s="1"/>
      <c r="XCL99" s="1"/>
      <c r="XCM99" s="1"/>
      <c r="XCN99" s="1"/>
      <c r="XCO99" s="1"/>
      <c r="XCP99" s="1"/>
      <c r="XCQ99" s="1"/>
      <c r="XCR99" s="1"/>
      <c r="XCS99" s="1"/>
      <c r="XCT99" s="1"/>
      <c r="XCU99" s="1"/>
      <c r="XCV99" s="1"/>
      <c r="XCW99" s="1"/>
      <c r="XCX99" s="1"/>
      <c r="XCY99" s="1"/>
      <c r="XCZ99" s="1"/>
      <c r="XDA99" s="1"/>
      <c r="XDB99" s="1"/>
      <c r="XDC99" s="1"/>
      <c r="XDD99" s="1"/>
      <c r="XDE99" s="1"/>
      <c r="XDF99" s="1"/>
      <c r="XDG99" s="1"/>
      <c r="XDH99" s="1"/>
      <c r="XDI99" s="1"/>
      <c r="XDJ99" s="1"/>
      <c r="XDK99" s="1"/>
      <c r="XDL99" s="1"/>
      <c r="XDM99" s="1"/>
      <c r="XDN99" s="1"/>
      <c r="XDO99" s="1"/>
      <c r="XDP99" s="1"/>
      <c r="XDQ99" s="1"/>
      <c r="XDR99" s="1"/>
      <c r="XDS99" s="1"/>
      <c r="XDT99" s="1"/>
      <c r="XDU99" s="1"/>
      <c r="XDV99" s="1"/>
      <c r="XDW99" s="1"/>
      <c r="XDX99" s="1"/>
      <c r="XDY99" s="1"/>
      <c r="XDZ99" s="1"/>
      <c r="XEA99" s="1"/>
      <c r="XEB99" s="1"/>
      <c r="XEC99" s="1"/>
      <c r="XED99" s="1"/>
      <c r="XEE99" s="1"/>
      <c r="XEF99" s="1"/>
      <c r="XEG99" s="1"/>
      <c r="XEH99" s="1"/>
      <c r="XEI99" s="1"/>
      <c r="XEJ99" s="1"/>
      <c r="XEK99" s="1"/>
      <c r="XEL99" s="1"/>
      <c r="XEM99" s="1"/>
      <c r="XEN99" s="1"/>
      <c r="XEO99" s="1"/>
      <c r="XEP99" s="1"/>
      <c r="XEQ99" s="1"/>
      <c r="XER99" s="1"/>
      <c r="XES99" s="1"/>
      <c r="XET99" s="1"/>
      <c r="XEU99" s="1"/>
      <c r="XEV99" s="1"/>
      <c r="XEW99" s="1"/>
      <c r="XEX99" s="1"/>
      <c r="XEY99" s="1"/>
      <c r="XEZ99" s="1"/>
      <c r="XFA99" s="1"/>
      <c r="XFB99" s="1"/>
    </row>
    <row r="100" spans="1:16382" ht="15" customHeight="1">
      <c r="B100" s="16" t="s">
        <v>69</v>
      </c>
      <c r="C100" s="52"/>
      <c r="D100" s="104"/>
      <c r="E100" s="62"/>
      <c r="F100" s="62"/>
      <c r="G100" s="62"/>
    </row>
    <row r="101" spans="1:16382" ht="15" customHeight="1">
      <c r="B101" s="214" t="s">
        <v>91</v>
      </c>
      <c r="C101" s="52"/>
      <c r="D101" s="104"/>
      <c r="E101" s="62"/>
      <c r="F101" s="62"/>
      <c r="G101" s="62"/>
      <c r="L101"/>
    </row>
    <row r="102" spans="1:16382" ht="15" customHeight="1">
      <c r="B102" s="18" t="s">
        <v>103</v>
      </c>
      <c r="C102" s="52" t="s">
        <v>94</v>
      </c>
      <c r="D102" s="104">
        <f>10066.134-D104</f>
        <v>9903.0329999999994</v>
      </c>
      <c r="E102" s="21">
        <v>9907</v>
      </c>
      <c r="F102" s="21">
        <v>9915</v>
      </c>
      <c r="G102" s="21">
        <f>9939-72</f>
        <v>9867</v>
      </c>
    </row>
    <row r="103" spans="1:16382" ht="15" customHeight="1">
      <c r="B103" s="18" t="s">
        <v>104</v>
      </c>
      <c r="C103" s="52" t="s">
        <v>94</v>
      </c>
      <c r="D103" s="104">
        <v>165</v>
      </c>
      <c r="E103" s="127">
        <v>175.59059999999999</v>
      </c>
      <c r="F103" s="127">
        <v>101</v>
      </c>
      <c r="G103" s="21">
        <v>72</v>
      </c>
    </row>
    <row r="104" spans="1:16382" ht="15" customHeight="1">
      <c r="B104" s="37" t="s">
        <v>106</v>
      </c>
      <c r="C104" s="19" t="s">
        <v>94</v>
      </c>
      <c r="D104" s="102">
        <v>163.101</v>
      </c>
      <c r="E104" s="21">
        <v>162.9</v>
      </c>
      <c r="F104" s="21">
        <v>163</v>
      </c>
      <c r="G104" s="21">
        <v>163</v>
      </c>
      <c r="J104" s="128"/>
    </row>
    <row r="105" spans="1:16382" ht="15" customHeight="1">
      <c r="B105" s="41" t="s">
        <v>111</v>
      </c>
      <c r="C105" s="42" t="s">
        <v>94</v>
      </c>
      <c r="D105" s="391">
        <f>+D102</f>
        <v>9903.0329999999994</v>
      </c>
      <c r="E105" s="43">
        <f>+E102</f>
        <v>9907</v>
      </c>
      <c r="F105" s="43">
        <f>+F102</f>
        <v>9915</v>
      </c>
      <c r="G105" s="43">
        <f>+G102</f>
        <v>9867</v>
      </c>
    </row>
    <row r="106" spans="1:16382" ht="15" customHeight="1">
      <c r="B106" s="424" t="s">
        <v>112</v>
      </c>
      <c r="C106" s="427" t="s">
        <v>94</v>
      </c>
      <c r="D106" s="428">
        <f>D103</f>
        <v>165</v>
      </c>
      <c r="E106" s="425">
        <f>E103</f>
        <v>175.59059999999999</v>
      </c>
      <c r="F106" s="425">
        <f>F103</f>
        <v>101</v>
      </c>
      <c r="G106" s="425">
        <f>G103</f>
        <v>72</v>
      </c>
    </row>
    <row r="107" spans="1:16382" ht="15" customHeight="1" thickBot="1">
      <c r="B107" s="320" t="s">
        <v>113</v>
      </c>
      <c r="C107" s="321" t="s">
        <v>94</v>
      </c>
      <c r="D107" s="395">
        <f>+D104</f>
        <v>163.101</v>
      </c>
      <c r="E107" s="425">
        <f>+E104</f>
        <v>162.9</v>
      </c>
      <c r="F107" s="425">
        <f t="shared" ref="F107:G107" si="7">+F104</f>
        <v>163</v>
      </c>
      <c r="G107" s="425">
        <f t="shared" si="7"/>
        <v>163</v>
      </c>
    </row>
    <row r="108" spans="1:16382" ht="15" customHeight="1">
      <c r="B108" s="289" t="s">
        <v>114</v>
      </c>
      <c r="C108" s="313" t="s">
        <v>94</v>
      </c>
      <c r="D108" s="314">
        <f>+D75+D99+D107-D69</f>
        <v>4400.57593</v>
      </c>
      <c r="E108" s="314">
        <f>+E75+E99+E107-E69</f>
        <v>4316.08</v>
      </c>
      <c r="F108" s="314">
        <f>+F75+F99+F107-F69</f>
        <v>4316.1000000000004</v>
      </c>
      <c r="G108" s="314">
        <f>+G75+G99+G107-G69</f>
        <v>4316</v>
      </c>
      <c r="J108" s="128"/>
    </row>
    <row r="109" spans="1:16382" ht="15" customHeight="1">
      <c r="B109" s="421" t="s">
        <v>115</v>
      </c>
      <c r="C109" s="315" t="s">
        <v>94</v>
      </c>
      <c r="D109" s="316">
        <f>+D97+D105</f>
        <v>36465.832999999999</v>
      </c>
      <c r="E109" s="316">
        <f>+E97+E105</f>
        <v>36235.9</v>
      </c>
      <c r="F109" s="316">
        <f>+F97+F105</f>
        <v>35785</v>
      </c>
      <c r="G109" s="316">
        <f>+G97+G105</f>
        <v>35430</v>
      </c>
      <c r="I109" s="128"/>
    </row>
    <row r="110" spans="1:16382" s="211" customFormat="1" ht="30.4" customHeight="1">
      <c r="B110" s="442" t="s">
        <v>116</v>
      </c>
      <c r="C110" s="437"/>
      <c r="D110" s="437"/>
      <c r="E110" s="437"/>
      <c r="F110" s="437"/>
      <c r="G110" s="437"/>
      <c r="H110" s="1"/>
    </row>
    <row r="111" spans="1:16382" s="211" customFormat="1" ht="21" customHeight="1">
      <c r="B111" s="408" t="s">
        <v>117</v>
      </c>
      <c r="C111" s="349"/>
      <c r="D111" s="349"/>
      <c r="E111" s="349"/>
      <c r="F111" s="349"/>
      <c r="G111" s="349"/>
      <c r="H111" s="1"/>
    </row>
    <row r="112" spans="1:16382" s="211" customFormat="1" ht="21" customHeight="1">
      <c r="B112" s="437" t="s">
        <v>118</v>
      </c>
      <c r="C112" s="437"/>
      <c r="D112" s="437"/>
      <c r="E112" s="437"/>
      <c r="F112" s="437"/>
      <c r="G112" s="437"/>
      <c r="H112" s="1"/>
    </row>
    <row r="113" spans="2:7" ht="15" customHeight="1">
      <c r="B113" s="408"/>
    </row>
    <row r="114" spans="2:7" ht="20.100000000000001" customHeight="1">
      <c r="B114" s="108" t="s">
        <v>119</v>
      </c>
      <c r="C114" s="107"/>
      <c r="D114" s="107"/>
      <c r="E114" s="107"/>
      <c r="F114" s="107"/>
      <c r="G114" s="107"/>
    </row>
    <row r="115" spans="2:7" ht="15" customHeight="1" thickBot="1">
      <c r="B115" s="31"/>
      <c r="C115" s="32" t="s">
        <v>53</v>
      </c>
      <c r="D115" s="32">
        <v>2025</v>
      </c>
      <c r="E115" s="32">
        <v>2024</v>
      </c>
      <c r="F115" s="32">
        <v>2023</v>
      </c>
      <c r="G115" s="32">
        <v>2022</v>
      </c>
    </row>
    <row r="116" spans="2:7" ht="15" customHeight="1">
      <c r="B116" s="53" t="s">
        <v>62</v>
      </c>
      <c r="C116" s="54"/>
      <c r="D116" s="103"/>
      <c r="E116" s="61"/>
      <c r="F116" s="61"/>
      <c r="G116" s="61"/>
    </row>
    <row r="117" spans="2:7" ht="15" customHeight="1">
      <c r="B117" s="18" t="s">
        <v>120</v>
      </c>
      <c r="C117" s="19" t="s">
        <v>90</v>
      </c>
      <c r="D117" s="396">
        <v>36</v>
      </c>
      <c r="E117" s="206">
        <v>45</v>
      </c>
      <c r="F117" s="206">
        <v>37</v>
      </c>
      <c r="G117" s="206">
        <v>33</v>
      </c>
    </row>
    <row r="118" spans="2:7" ht="15" customHeight="1">
      <c r="B118" s="18" t="s">
        <v>121</v>
      </c>
      <c r="C118" s="19" t="s">
        <v>90</v>
      </c>
      <c r="D118" s="396">
        <f>2+5+0</f>
        <v>7</v>
      </c>
      <c r="E118" s="206">
        <v>3</v>
      </c>
      <c r="F118" s="206">
        <v>10</v>
      </c>
      <c r="G118" s="206">
        <v>10</v>
      </c>
    </row>
    <row r="119" spans="2:7" ht="15" customHeight="1">
      <c r="B119" s="112" t="s">
        <v>69</v>
      </c>
      <c r="C119" s="19"/>
      <c r="D119" s="102"/>
      <c r="E119" s="21"/>
      <c r="F119" s="21"/>
      <c r="G119" s="21"/>
    </row>
    <row r="120" spans="2:7" ht="15" customHeight="1">
      <c r="B120" s="18" t="s">
        <v>120</v>
      </c>
      <c r="C120" s="19" t="s">
        <v>90</v>
      </c>
      <c r="D120" s="396">
        <v>24</v>
      </c>
      <c r="E120" s="206">
        <v>32</v>
      </c>
      <c r="F120" s="206">
        <v>33</v>
      </c>
      <c r="G120" s="206">
        <v>45</v>
      </c>
    </row>
    <row r="121" spans="2:7" ht="15" customHeight="1">
      <c r="B121" s="18" t="s">
        <v>121</v>
      </c>
      <c r="C121" s="19" t="s">
        <v>90</v>
      </c>
      <c r="D121" s="396">
        <v>83</v>
      </c>
      <c r="E121" s="206">
        <v>108</v>
      </c>
      <c r="F121" s="206">
        <v>135</v>
      </c>
      <c r="G121" s="206">
        <v>233</v>
      </c>
    </row>
    <row r="123" spans="2:7" ht="20.100000000000001" customHeight="1">
      <c r="B123" s="10" t="s">
        <v>122</v>
      </c>
    </row>
    <row r="124" spans="2:7" ht="15" customHeight="1">
      <c r="B124" s="31"/>
      <c r="C124" s="32" t="s">
        <v>53</v>
      </c>
      <c r="D124" s="32">
        <v>2025</v>
      </c>
      <c r="E124" s="32">
        <v>2024</v>
      </c>
      <c r="F124" s="32">
        <v>2023</v>
      </c>
      <c r="G124" s="32">
        <v>2022</v>
      </c>
    </row>
    <row r="125" spans="2:7" ht="15" customHeight="1">
      <c r="B125" s="117" t="s">
        <v>123</v>
      </c>
      <c r="C125" s="45" t="s">
        <v>124</v>
      </c>
      <c r="D125" s="397">
        <v>1</v>
      </c>
      <c r="E125" s="319">
        <v>1</v>
      </c>
      <c r="F125" s="319">
        <v>1</v>
      </c>
      <c r="G125" s="319">
        <v>1</v>
      </c>
    </row>
    <row r="126" spans="2:7" ht="15" customHeight="1">
      <c r="B126" s="117" t="s">
        <v>125</v>
      </c>
      <c r="C126" s="19" t="s">
        <v>124</v>
      </c>
      <c r="D126" s="358">
        <v>0.99839999999999995</v>
      </c>
      <c r="E126" s="318">
        <v>0.999</v>
      </c>
      <c r="F126" s="318">
        <v>0.94599999999999995</v>
      </c>
      <c r="G126" s="318">
        <v>0.95499999999999996</v>
      </c>
    </row>
  </sheetData>
  <sheetProtection algorithmName="SHA-512" hashValue="yDWXP726cVe12MeB698gMQHxfD+pbz8ftGTrOMNOZ1YUId+KD2MjAzhG4lEMjo46loQGaEtfaiUMHhDgfe7IRA==" saltValue="+qgYsGKJJPgvxOjWz4sFpw==" spinCount="100000" sheet="1"/>
  <mergeCells count="6">
    <mergeCell ref="B112:G112"/>
    <mergeCell ref="C6:C7"/>
    <mergeCell ref="F6:G6"/>
    <mergeCell ref="D6:E6"/>
    <mergeCell ref="B38:G38"/>
    <mergeCell ref="B110:G110"/>
  </mergeCells>
  <hyperlinks>
    <hyperlink ref="B3" location="CONTENTS!Print_Area" display="Back to Contents" xr:uid="{03F3885F-C47A-4D35-8518-8F44A9F73455}"/>
  </hyperlinks>
  <pageMargins left="0.70866141732283472" right="0.70866141732283472" top="0.74803149606299213" bottom="0.74803149606299213" header="0.31496062992125984" footer="0.31496062992125984"/>
  <pageSetup paperSize="9" fitToHeight="0" orientation="landscape" r:id="rId1"/>
  <headerFooter>
    <oddHeader>&amp;L&amp;G</oddHeader>
  </headerFooter>
  <ignoredErrors>
    <ignoredError sqref="D98 E98:G98 D106:G106" formula="1"/>
  </ignoredErrors>
  <drawing r:id="rId2"/>
  <legacyDrawingHF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B182C4-958A-4761-A2B1-535F7F0BA727}">
  <sheetPr>
    <tabColor theme="7" tint="0.749992370372631"/>
    <pageSetUpPr autoPageBreaks="0"/>
  </sheetPr>
  <dimension ref="B1:K95"/>
  <sheetViews>
    <sheetView showGridLines="0" zoomScaleNormal="100" workbookViewId="0">
      <pane xSplit="1" ySplit="3" topLeftCell="B4" activePane="bottomRight" state="frozen"/>
      <selection pane="bottomRight"/>
      <selection pane="bottomLeft" activeCell="C28" sqref="C28"/>
      <selection pane="topRight" activeCell="C28" sqref="C28"/>
    </sheetView>
  </sheetViews>
  <sheetFormatPr defaultColWidth="13.5703125" defaultRowHeight="15" customHeight="1"/>
  <cols>
    <col min="1" max="1" width="1.7109375" style="1" customWidth="1"/>
    <col min="2" max="2" width="65.7109375" style="1" customWidth="1"/>
    <col min="3" max="3" width="8.42578125" style="1" customWidth="1"/>
    <col min="4" max="14" width="11.7109375" style="1" customWidth="1"/>
    <col min="15" max="16382" width="13.5703125" style="1"/>
    <col min="16383" max="16383" width="13.5703125" style="1" bestFit="1"/>
    <col min="16384" max="16384" width="13.5703125" style="1"/>
  </cols>
  <sheetData>
    <row r="1" spans="2:11" ht="12" customHeight="1"/>
    <row r="2" spans="2:11" s="9" customFormat="1" ht="33.75" customHeight="1">
      <c r="B2" s="40" t="s">
        <v>37</v>
      </c>
    </row>
    <row r="3" spans="2:11" s="9" customFormat="1" ht="22.5" customHeight="1">
      <c r="B3" s="241" t="s">
        <v>51</v>
      </c>
    </row>
    <row r="4" spans="2:11" ht="11.1" customHeight="1"/>
    <row r="5" spans="2:11" ht="20.100000000000001" customHeight="1">
      <c r="B5" s="10" t="s">
        <v>126</v>
      </c>
    </row>
    <row r="6" spans="2:11" ht="15" customHeight="1">
      <c r="B6" s="31"/>
      <c r="C6" s="32" t="s">
        <v>53</v>
      </c>
      <c r="D6" s="32">
        <v>2025</v>
      </c>
      <c r="E6" s="32">
        <v>2024</v>
      </c>
      <c r="F6" s="32">
        <v>2023</v>
      </c>
      <c r="G6" s="32">
        <v>2022</v>
      </c>
    </row>
    <row r="7" spans="2:11" ht="15" customHeight="1">
      <c r="B7" s="16" t="s">
        <v>56</v>
      </c>
      <c r="C7" s="17"/>
      <c r="D7" s="101"/>
      <c r="E7" s="46"/>
      <c r="F7" s="46"/>
      <c r="G7" s="46"/>
    </row>
    <row r="8" spans="2:11" ht="15" customHeight="1">
      <c r="B8" s="18" t="s">
        <v>127</v>
      </c>
      <c r="C8" s="52" t="s">
        <v>128</v>
      </c>
      <c r="D8" s="104">
        <v>235728</v>
      </c>
      <c r="E8" s="21">
        <v>270245</v>
      </c>
      <c r="F8" s="21">
        <v>267179</v>
      </c>
      <c r="G8" s="21">
        <v>225094</v>
      </c>
    </row>
    <row r="9" spans="2:11" ht="15" customHeight="1">
      <c r="B9" s="18" t="s">
        <v>129</v>
      </c>
      <c r="C9" s="52" t="s">
        <v>128</v>
      </c>
      <c r="D9" s="104">
        <v>1621</v>
      </c>
      <c r="E9" s="21">
        <v>1780</v>
      </c>
      <c r="F9" s="21">
        <v>1258</v>
      </c>
      <c r="G9" s="21">
        <v>1519</v>
      </c>
    </row>
    <row r="10" spans="2:11" ht="15" customHeight="1">
      <c r="B10" s="18" t="s">
        <v>130</v>
      </c>
      <c r="C10" s="52" t="s">
        <v>128</v>
      </c>
      <c r="D10" s="422">
        <v>59194</v>
      </c>
      <c r="E10" s="47" t="s">
        <v>86</v>
      </c>
      <c r="F10" s="47" t="s">
        <v>86</v>
      </c>
      <c r="G10" s="47" t="s">
        <v>86</v>
      </c>
    </row>
    <row r="11" spans="2:11" ht="15" customHeight="1" thickBot="1">
      <c r="B11" s="48" t="s">
        <v>61</v>
      </c>
      <c r="C11" s="49" t="s">
        <v>131</v>
      </c>
      <c r="D11" s="122">
        <f>+SUM(D8:D10)</f>
        <v>296543</v>
      </c>
      <c r="E11" s="51">
        <f>+E8+E9</f>
        <v>272025</v>
      </c>
      <c r="F11" s="51">
        <f>+F8+F9</f>
        <v>268437</v>
      </c>
      <c r="G11" s="51">
        <f>+G8+G9</f>
        <v>226613</v>
      </c>
      <c r="I11" s="128"/>
      <c r="J11" s="128"/>
      <c r="K11" s="413"/>
    </row>
    <row r="12" spans="2:11" ht="15" customHeight="1">
      <c r="B12" s="53" t="s">
        <v>62</v>
      </c>
      <c r="C12" s="54"/>
      <c r="D12" s="103"/>
      <c r="E12" s="61"/>
      <c r="F12" s="61"/>
      <c r="G12" s="61"/>
      <c r="K12" s="414"/>
    </row>
    <row r="13" spans="2:11" ht="15" customHeight="1">
      <c r="B13" s="18" t="s">
        <v>127</v>
      </c>
      <c r="C13" s="52" t="s">
        <v>128</v>
      </c>
      <c r="D13" s="104">
        <v>235821</v>
      </c>
      <c r="E13" s="21">
        <v>252446</v>
      </c>
      <c r="F13" s="21">
        <v>326995</v>
      </c>
      <c r="G13" s="21">
        <v>328080</v>
      </c>
      <c r="I13" s="128"/>
    </row>
    <row r="14" spans="2:11" ht="15" customHeight="1">
      <c r="B14" s="18" t="s">
        <v>129</v>
      </c>
      <c r="C14" s="52" t="s">
        <v>128</v>
      </c>
      <c r="D14" s="104">
        <v>846.3</v>
      </c>
      <c r="E14" s="21">
        <v>307</v>
      </c>
      <c r="F14" s="21">
        <v>370</v>
      </c>
      <c r="G14" s="21">
        <v>601</v>
      </c>
    </row>
    <row r="15" spans="2:11" ht="15" customHeight="1">
      <c r="B15" s="18" t="s">
        <v>130</v>
      </c>
      <c r="C15" s="52" t="s">
        <v>128</v>
      </c>
      <c r="D15" s="422">
        <v>44431</v>
      </c>
      <c r="E15" s="47" t="s">
        <v>86</v>
      </c>
      <c r="F15" s="47" t="s">
        <v>86</v>
      </c>
      <c r="G15" s="47" t="s">
        <v>86</v>
      </c>
    </row>
    <row r="16" spans="2:11" ht="15" customHeight="1" thickBot="1">
      <c r="B16" s="56" t="s">
        <v>68</v>
      </c>
      <c r="C16" s="49" t="s">
        <v>131</v>
      </c>
      <c r="D16" s="58">
        <f>SUM(D13:D15)</f>
        <v>281098.3</v>
      </c>
      <c r="E16" s="59">
        <f>+E13+E14</f>
        <v>252753</v>
      </c>
      <c r="F16" s="59">
        <v>327365</v>
      </c>
      <c r="G16" s="59">
        <v>328681</v>
      </c>
      <c r="I16" s="128"/>
      <c r="J16" s="411"/>
    </row>
    <row r="17" spans="2:10" ht="15" customHeight="1">
      <c r="B17" s="16" t="s">
        <v>69</v>
      </c>
      <c r="C17" s="54"/>
      <c r="D17" s="104"/>
      <c r="E17" s="62"/>
      <c r="F17" s="62"/>
      <c r="G17" s="62"/>
    </row>
    <row r="18" spans="2:10" ht="15" customHeight="1">
      <c r="B18" s="18" t="s">
        <v>127</v>
      </c>
      <c r="C18" s="52" t="s">
        <v>128</v>
      </c>
      <c r="D18" s="104">
        <v>159501</v>
      </c>
      <c r="E18" s="21">
        <v>169759</v>
      </c>
      <c r="F18" s="21">
        <v>182383</v>
      </c>
      <c r="G18" s="21">
        <v>204713</v>
      </c>
    </row>
    <row r="19" spans="2:10" ht="15" customHeight="1">
      <c r="B19" s="18" t="s">
        <v>129</v>
      </c>
      <c r="C19" s="52" t="s">
        <v>128</v>
      </c>
      <c r="D19" s="104">
        <v>855</v>
      </c>
      <c r="E19" s="21">
        <v>1371</v>
      </c>
      <c r="F19" s="21">
        <v>1610</v>
      </c>
      <c r="G19" s="21">
        <v>1681</v>
      </c>
    </row>
    <row r="20" spans="2:10" ht="15" customHeight="1">
      <c r="B20" s="18" t="s">
        <v>130</v>
      </c>
      <c r="C20" s="52" t="s">
        <v>128</v>
      </c>
      <c r="D20" s="422">
        <v>26289</v>
      </c>
      <c r="E20" s="47" t="s">
        <v>86</v>
      </c>
      <c r="F20" s="47" t="s">
        <v>86</v>
      </c>
      <c r="G20" s="47" t="s">
        <v>86</v>
      </c>
    </row>
    <row r="21" spans="2:10" ht="15" customHeight="1" thickBot="1">
      <c r="B21" s="56" t="s">
        <v>70</v>
      </c>
      <c r="C21" s="116" t="s">
        <v>131</v>
      </c>
      <c r="D21" s="58">
        <f>SUM(D18:D20)</f>
        <v>186645</v>
      </c>
      <c r="E21" s="59">
        <f>+E18+E19</f>
        <v>171130</v>
      </c>
      <c r="F21" s="59">
        <f>+F18+F19</f>
        <v>183993</v>
      </c>
      <c r="G21" s="59">
        <f>+G18+G19</f>
        <v>206394</v>
      </c>
    </row>
    <row r="22" spans="2:10" s="211" customFormat="1" ht="15" customHeight="1">
      <c r="B22" s="34" t="s">
        <v>132</v>
      </c>
      <c r="C22" s="115"/>
      <c r="D22" s="113"/>
      <c r="E22" s="113"/>
      <c r="F22" s="114"/>
      <c r="G22" s="114"/>
    </row>
    <row r="23" spans="2:10" ht="15" customHeight="1">
      <c r="B23" s="278" t="s">
        <v>133</v>
      </c>
      <c r="C23" s="273" t="s">
        <v>134</v>
      </c>
      <c r="D23" s="114">
        <f>+D8+D13+D18</f>
        <v>631050</v>
      </c>
      <c r="E23" s="114">
        <f t="shared" ref="E23:G24" si="0">+E8+E13+E18</f>
        <v>692450</v>
      </c>
      <c r="F23" s="114">
        <f t="shared" si="0"/>
        <v>776557</v>
      </c>
      <c r="G23" s="114">
        <f t="shared" si="0"/>
        <v>757887</v>
      </c>
      <c r="I23" s="128"/>
    </row>
    <row r="24" spans="2:10" ht="15" customHeight="1">
      <c r="B24" s="278" t="s">
        <v>135</v>
      </c>
      <c r="C24" s="273" t="s">
        <v>134</v>
      </c>
      <c r="D24" s="114">
        <f>+D9+D14+D19</f>
        <v>3322.3</v>
      </c>
      <c r="E24" s="114">
        <f t="shared" si="0"/>
        <v>3458</v>
      </c>
      <c r="F24" s="114">
        <f t="shared" si="0"/>
        <v>3238</v>
      </c>
      <c r="G24" s="114">
        <f t="shared" si="0"/>
        <v>3801</v>
      </c>
    </row>
    <row r="25" spans="2:10" ht="15" customHeight="1">
      <c r="B25" s="278" t="s">
        <v>136</v>
      </c>
      <c r="C25" s="273" t="s">
        <v>134</v>
      </c>
      <c r="D25" s="114">
        <f>+D10+D15+D20</f>
        <v>129914</v>
      </c>
      <c r="E25" s="114">
        <v>0</v>
      </c>
      <c r="F25" s="114">
        <v>0</v>
      </c>
      <c r="G25" s="114">
        <v>0</v>
      </c>
    </row>
    <row r="26" spans="2:10" ht="31.5" customHeight="1">
      <c r="B26" s="443" t="s">
        <v>137</v>
      </c>
      <c r="C26" s="443"/>
      <c r="D26" s="443"/>
      <c r="E26" s="443"/>
      <c r="F26" s="443"/>
      <c r="G26" s="443"/>
    </row>
    <row r="27" spans="2:10" ht="33" customHeight="1">
      <c r="B27" s="444" t="s">
        <v>138</v>
      </c>
      <c r="C27" s="444"/>
      <c r="D27" s="444"/>
      <c r="E27" s="444"/>
      <c r="F27" s="444"/>
      <c r="G27" s="444"/>
    </row>
    <row r="28" spans="2:10" ht="15" customHeight="1">
      <c r="B28" s="111"/>
    </row>
    <row r="29" spans="2:10" ht="20.100000000000001" customHeight="1">
      <c r="B29" s="10" t="s">
        <v>139</v>
      </c>
    </row>
    <row r="30" spans="2:10" ht="15" customHeight="1">
      <c r="B30" s="31"/>
      <c r="C30" s="32" t="s">
        <v>53</v>
      </c>
      <c r="D30" s="32">
        <v>2025</v>
      </c>
      <c r="E30" s="32">
        <v>2024</v>
      </c>
      <c r="F30" s="32">
        <v>2023</v>
      </c>
      <c r="G30" s="32">
        <v>2022</v>
      </c>
    </row>
    <row r="31" spans="2:10" ht="15" customHeight="1">
      <c r="B31" s="16" t="s">
        <v>56</v>
      </c>
      <c r="C31" s="63"/>
      <c r="D31" s="104"/>
      <c r="E31" s="21"/>
      <c r="F31" s="21"/>
      <c r="G31" s="21"/>
    </row>
    <row r="32" spans="2:10" ht="15" customHeight="1">
      <c r="B32" s="18" t="s">
        <v>140</v>
      </c>
      <c r="C32" s="63" t="s">
        <v>141</v>
      </c>
      <c r="D32" s="104">
        <v>171.59700000000001</v>
      </c>
      <c r="E32" s="21">
        <v>90</v>
      </c>
      <c r="F32" s="21">
        <f>24+1041</f>
        <v>1065</v>
      </c>
      <c r="G32" s="21">
        <f>62+1060</f>
        <v>1122</v>
      </c>
      <c r="I32" s="128"/>
      <c r="J32" s="388"/>
    </row>
    <row r="33" spans="2:10" ht="15" customHeight="1" thickBot="1">
      <c r="B33" s="303" t="s">
        <v>142</v>
      </c>
      <c r="C33" s="250" t="s">
        <v>141</v>
      </c>
      <c r="D33" s="251">
        <v>140.88</v>
      </c>
      <c r="E33" s="252">
        <v>159</v>
      </c>
      <c r="F33" s="252">
        <f>180+35+11+2+177</f>
        <v>405</v>
      </c>
      <c r="G33" s="252">
        <f>123+164+183</f>
        <v>470</v>
      </c>
    </row>
    <row r="34" spans="2:10" ht="15" customHeight="1">
      <c r="B34" s="16" t="s">
        <v>62</v>
      </c>
      <c r="C34" s="248"/>
      <c r="D34" s="104"/>
      <c r="E34" s="62"/>
      <c r="F34" s="62"/>
      <c r="G34" s="62"/>
      <c r="I34" s="128"/>
      <c r="J34" s="388"/>
    </row>
    <row r="35" spans="2:10" ht="15" customHeight="1">
      <c r="B35" s="18" t="s">
        <v>140</v>
      </c>
      <c r="C35" s="63" t="s">
        <v>141</v>
      </c>
      <c r="D35" s="104">
        <v>31863</v>
      </c>
      <c r="E35" s="21">
        <v>29643</v>
      </c>
      <c r="F35" s="21" t="s">
        <v>86</v>
      </c>
      <c r="G35" s="21" t="s">
        <v>86</v>
      </c>
    </row>
    <row r="36" spans="2:10" s="211" customFormat="1" ht="15" customHeight="1" thickBot="1">
      <c r="B36" s="303" t="s">
        <v>142</v>
      </c>
      <c r="C36" s="250" t="s">
        <v>141</v>
      </c>
      <c r="D36" s="251">
        <v>62473</v>
      </c>
      <c r="E36" s="252">
        <v>42677</v>
      </c>
      <c r="F36" s="252" t="s">
        <v>86</v>
      </c>
      <c r="G36" s="252" t="s">
        <v>86</v>
      </c>
    </row>
    <row r="37" spans="2:10" ht="15" customHeight="1">
      <c r="B37" s="249" t="s">
        <v>69</v>
      </c>
      <c r="C37" s="248"/>
      <c r="D37" s="104"/>
      <c r="E37" s="62"/>
      <c r="F37" s="62"/>
      <c r="G37" s="62"/>
    </row>
    <row r="38" spans="2:10" ht="15" customHeight="1">
      <c r="B38" s="18" t="s">
        <v>140</v>
      </c>
      <c r="C38" s="63" t="s">
        <v>141</v>
      </c>
      <c r="D38" s="104">
        <v>12745</v>
      </c>
      <c r="E38" s="21">
        <v>11857</v>
      </c>
      <c r="F38" s="21" t="s">
        <v>86</v>
      </c>
      <c r="G38" s="21" t="s">
        <v>86</v>
      </c>
    </row>
    <row r="39" spans="2:10" ht="15" customHeight="1" thickBot="1">
      <c r="B39" s="303" t="s">
        <v>142</v>
      </c>
      <c r="C39" s="250" t="s">
        <v>141</v>
      </c>
      <c r="D39" s="251">
        <v>24989</v>
      </c>
      <c r="E39" s="252">
        <v>17071</v>
      </c>
      <c r="F39" s="252" t="s">
        <v>86</v>
      </c>
      <c r="G39" s="252" t="s">
        <v>86</v>
      </c>
    </row>
    <row r="40" spans="2:10" ht="15" customHeight="1">
      <c r="B40" s="34" t="s">
        <v>71</v>
      </c>
      <c r="C40" s="35" t="s">
        <v>141</v>
      </c>
      <c r="D40" s="36">
        <f>SUM(D32:D39)</f>
        <v>132382.47700000001</v>
      </c>
      <c r="E40" s="253">
        <f>SUM(E32:E39)</f>
        <v>101497</v>
      </c>
      <c r="F40" s="253">
        <f>SUM(F32:F33)</f>
        <v>1470</v>
      </c>
      <c r="G40" s="253">
        <f>SUM(G32:G33)</f>
        <v>1592</v>
      </c>
    </row>
    <row r="41" spans="2:10" s="211" customFormat="1" ht="30" customHeight="1">
      <c r="B41" s="445" t="s">
        <v>143</v>
      </c>
      <c r="C41" s="445"/>
      <c r="D41" s="445"/>
      <c r="E41" s="445"/>
      <c r="F41" s="445"/>
      <c r="G41" s="445"/>
    </row>
    <row r="43" spans="2:10" ht="20.100000000000001" customHeight="1">
      <c r="B43" s="10" t="s">
        <v>144</v>
      </c>
    </row>
    <row r="44" spans="2:10" ht="15" customHeight="1">
      <c r="B44" s="31"/>
      <c r="C44" s="32" t="s">
        <v>53</v>
      </c>
      <c r="D44" s="32">
        <v>2025</v>
      </c>
      <c r="E44" s="32">
        <v>2024</v>
      </c>
      <c r="F44" s="32">
        <v>2023</v>
      </c>
      <c r="G44" s="32">
        <v>2022</v>
      </c>
    </row>
    <row r="45" spans="2:10" ht="15" customHeight="1">
      <c r="B45" s="17" t="s">
        <v>56</v>
      </c>
      <c r="C45" s="63" t="s">
        <v>141</v>
      </c>
      <c r="D45" s="104">
        <v>39.299999999999997</v>
      </c>
      <c r="E45" s="21">
        <v>53</v>
      </c>
      <c r="F45" s="21">
        <f>3+12+2</f>
        <v>17</v>
      </c>
      <c r="G45" s="21">
        <f>53+3+3</f>
        <v>59</v>
      </c>
    </row>
    <row r="46" spans="2:10" ht="15" customHeight="1">
      <c r="B46" s="17" t="s">
        <v>62</v>
      </c>
      <c r="C46" s="248" t="s">
        <v>141</v>
      </c>
      <c r="D46" s="104">
        <v>69838</v>
      </c>
      <c r="E46" s="21">
        <v>63402</v>
      </c>
      <c r="F46" s="21" t="s">
        <v>86</v>
      </c>
      <c r="G46" s="21" t="s">
        <v>86</v>
      </c>
    </row>
    <row r="47" spans="2:10" ht="15" customHeight="1">
      <c r="B47" s="17" t="s">
        <v>69</v>
      </c>
      <c r="C47" s="248" t="s">
        <v>141</v>
      </c>
      <c r="D47" s="104">
        <v>27935</v>
      </c>
      <c r="E47" s="21">
        <v>25360</v>
      </c>
      <c r="F47" s="21" t="s">
        <v>86</v>
      </c>
      <c r="G47" s="21" t="s">
        <v>86</v>
      </c>
    </row>
    <row r="48" spans="2:10" ht="15" customHeight="1">
      <c r="B48" s="34" t="s">
        <v>71</v>
      </c>
      <c r="C48" s="35" t="s">
        <v>141</v>
      </c>
      <c r="D48" s="36">
        <f>SUM(D45:D47)</f>
        <v>97812.3</v>
      </c>
      <c r="E48" s="30">
        <f>SUM(E45:E47)</f>
        <v>88815</v>
      </c>
      <c r="F48" s="30">
        <v>17</v>
      </c>
      <c r="G48" s="30">
        <v>59</v>
      </c>
      <c r="I48" s="411"/>
    </row>
    <row r="49" spans="2:7" ht="30" customHeight="1">
      <c r="B49" s="445" t="s">
        <v>145</v>
      </c>
      <c r="C49" s="445"/>
      <c r="D49" s="445"/>
      <c r="E49" s="445"/>
      <c r="F49" s="445"/>
      <c r="G49" s="445"/>
    </row>
    <row r="95" ht="20.100000000000001" customHeight="1"/>
  </sheetData>
  <sheetProtection algorithmName="SHA-512" hashValue="Yy+xrlA6b0TM1Z0QTKN2GGpzVl+vKLWfu2Re8zzCEYOWgsj3FbxA3UtdN8qLiF9O4tR1mhKpRplRWPKRTVWWuA==" saltValue="LKBVpz7W6WDImMan0C6AWg==" spinCount="100000" sheet="1" objects="1" scenarios="1"/>
  <mergeCells count="4">
    <mergeCell ref="B26:G26"/>
    <mergeCell ref="B27:G27"/>
    <mergeCell ref="B41:G41"/>
    <mergeCell ref="B49:G49"/>
  </mergeCells>
  <hyperlinks>
    <hyperlink ref="B3" location="CONTENTS!Print_Area" display="Back to Contents" xr:uid="{DB38D671-903C-4942-9B8B-50B2D114DF90}"/>
  </hyperlinks>
  <pageMargins left="0.70866141732283472" right="0.70866141732283472" top="0.74803149606299213" bottom="0.74803149606299213" header="0.31496062992125984" footer="0.31496062992125984"/>
  <pageSetup paperSize="9" scale="61" orientation="landscape" r:id="rId1"/>
  <headerFooter scaleWithDoc="0" alignWithMargins="0">
    <oddHeader>&amp;C&amp;G</oddHeader>
  </headerFooter>
  <drawing r:id="rId2"/>
  <legacyDrawingHF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B1285D-A3BF-4969-9F02-B2223BB42DCF}">
  <sheetPr>
    <tabColor theme="7" tint="0.749992370372631"/>
    <pageSetUpPr autoPageBreaks="0"/>
  </sheetPr>
  <dimension ref="B1:G69"/>
  <sheetViews>
    <sheetView showGridLines="0" tabSelected="1" zoomScaleNormal="100" workbookViewId="0">
      <pane xSplit="1" ySplit="3" topLeftCell="B4" activePane="bottomRight" state="frozen"/>
      <selection pane="bottomRight"/>
      <selection pane="bottomLeft" activeCell="C28" sqref="C28"/>
      <selection pane="topRight" activeCell="C28" sqref="C28"/>
    </sheetView>
  </sheetViews>
  <sheetFormatPr defaultColWidth="13.5703125" defaultRowHeight="15" customHeight="1"/>
  <cols>
    <col min="1" max="1" width="1.7109375" style="1" customWidth="1"/>
    <col min="2" max="2" width="65.7109375" style="1" customWidth="1"/>
    <col min="3" max="3" width="8.42578125" style="1" customWidth="1"/>
    <col min="4" max="14" width="11.7109375" style="1" customWidth="1"/>
    <col min="15" max="16384" width="13.5703125" style="1"/>
  </cols>
  <sheetData>
    <row r="1" spans="2:7" ht="12" customHeight="1"/>
    <row r="2" spans="2:7" s="9" customFormat="1" ht="33.75" customHeight="1">
      <c r="B2" s="40" t="s">
        <v>38</v>
      </c>
    </row>
    <row r="3" spans="2:7" s="9" customFormat="1" ht="22.5" customHeight="1">
      <c r="B3" s="241" t="s">
        <v>51</v>
      </c>
    </row>
    <row r="4" spans="2:7" ht="11.1" customHeight="1"/>
    <row r="5" spans="2:7" ht="20.100000000000001" customHeight="1">
      <c r="B5" s="108" t="s">
        <v>146</v>
      </c>
    </row>
    <row r="6" spans="2:7" ht="15" customHeight="1">
      <c r="B6" s="31"/>
      <c r="C6" s="32" t="s">
        <v>53</v>
      </c>
      <c r="D6" s="32">
        <v>2025</v>
      </c>
      <c r="E6" s="32">
        <v>2024</v>
      </c>
      <c r="F6" s="32">
        <v>2023</v>
      </c>
      <c r="G6" s="32">
        <v>2022</v>
      </c>
    </row>
    <row r="7" spans="2:7" s="216" customFormat="1" ht="15" customHeight="1">
      <c r="B7" s="304" t="s">
        <v>56</v>
      </c>
      <c r="C7" s="44"/>
      <c r="D7" s="101"/>
      <c r="E7" s="46"/>
      <c r="F7" s="46"/>
      <c r="G7" s="46"/>
    </row>
    <row r="8" spans="2:7" s="216" customFormat="1" ht="15" customHeight="1">
      <c r="B8" s="118" t="s">
        <v>147</v>
      </c>
      <c r="C8" s="19" t="s">
        <v>90</v>
      </c>
      <c r="D8" s="104">
        <v>0</v>
      </c>
      <c r="E8" s="21">
        <v>0</v>
      </c>
      <c r="F8" s="21">
        <v>0</v>
      </c>
      <c r="G8" s="21">
        <v>0</v>
      </c>
    </row>
    <row r="9" spans="2:7" s="216" customFormat="1" ht="15" customHeight="1">
      <c r="B9" s="118" t="s">
        <v>148</v>
      </c>
      <c r="C9" s="19" t="s">
        <v>124</v>
      </c>
      <c r="D9" s="120">
        <v>5.9700000000000003E-2</v>
      </c>
      <c r="E9" s="260">
        <v>9.6799999999999997E-2</v>
      </c>
      <c r="F9" s="260">
        <v>0.246</v>
      </c>
      <c r="G9" s="260">
        <v>7.0000000000000007E-2</v>
      </c>
    </row>
    <row r="10" spans="2:7" s="216" customFormat="1" ht="15" customHeight="1" thickBot="1">
      <c r="B10" s="118" t="s">
        <v>149</v>
      </c>
      <c r="C10" s="19" t="s">
        <v>90</v>
      </c>
      <c r="D10" s="102">
        <v>2</v>
      </c>
      <c r="E10" s="21">
        <v>0</v>
      </c>
      <c r="F10" s="21">
        <v>0</v>
      </c>
      <c r="G10" s="21">
        <v>1</v>
      </c>
    </row>
    <row r="11" spans="2:7" s="216" customFormat="1" ht="15" customHeight="1">
      <c r="B11" s="53" t="s">
        <v>62</v>
      </c>
      <c r="C11" s="54"/>
      <c r="D11" s="103"/>
      <c r="E11" s="61"/>
      <c r="F11" s="61"/>
      <c r="G11" s="61"/>
    </row>
    <row r="12" spans="2:7" s="216" customFormat="1" ht="15" customHeight="1">
      <c r="B12" s="118" t="s">
        <v>147</v>
      </c>
      <c r="C12" s="19" t="s">
        <v>90</v>
      </c>
      <c r="D12" s="104">
        <v>0</v>
      </c>
      <c r="E12" s="21">
        <v>0</v>
      </c>
      <c r="F12" s="21">
        <v>0</v>
      </c>
      <c r="G12" s="21">
        <v>0</v>
      </c>
    </row>
    <row r="13" spans="2:7" s="216" customFormat="1" ht="15" customHeight="1">
      <c r="B13" s="118" t="s">
        <v>148</v>
      </c>
      <c r="C13" s="19" t="s">
        <v>124</v>
      </c>
      <c r="D13" s="120">
        <v>5.8999999999999997E-2</v>
      </c>
      <c r="E13" s="260">
        <v>4.9200000000000001E-2</v>
      </c>
      <c r="F13" s="260">
        <v>0.32</v>
      </c>
      <c r="G13" s="260">
        <v>1.4E-2</v>
      </c>
    </row>
    <row r="14" spans="2:7" s="216" customFormat="1" ht="15" customHeight="1" thickBot="1">
      <c r="B14" s="305" t="s">
        <v>149</v>
      </c>
      <c r="C14" s="205" t="s">
        <v>90</v>
      </c>
      <c r="D14" s="306">
        <v>0</v>
      </c>
      <c r="E14" s="307">
        <v>0</v>
      </c>
      <c r="F14" s="307">
        <v>0</v>
      </c>
      <c r="G14" s="307">
        <v>0</v>
      </c>
    </row>
    <row r="15" spans="2:7" s="216" customFormat="1" ht="15" customHeight="1">
      <c r="B15" s="16" t="s">
        <v>69</v>
      </c>
      <c r="C15" s="52"/>
      <c r="D15" s="104"/>
      <c r="E15" s="62"/>
      <c r="F15" s="62"/>
      <c r="G15" s="62"/>
    </row>
    <row r="16" spans="2:7" s="216" customFormat="1" ht="15" customHeight="1">
      <c r="B16" s="118" t="s">
        <v>147</v>
      </c>
      <c r="C16" s="19" t="s">
        <v>90</v>
      </c>
      <c r="D16" s="104">
        <v>0</v>
      </c>
      <c r="E16" s="21">
        <v>0</v>
      </c>
      <c r="F16" s="21">
        <v>0</v>
      </c>
      <c r="G16" s="21">
        <v>0</v>
      </c>
    </row>
    <row r="17" spans="2:7" s="216" customFormat="1" ht="15" customHeight="1">
      <c r="B17" s="118" t="s">
        <v>148</v>
      </c>
      <c r="C17" s="19" t="s">
        <v>124</v>
      </c>
      <c r="D17" s="121">
        <v>6.7400000000000002E-2</v>
      </c>
      <c r="E17" s="260">
        <v>3.5299999999999998E-2</v>
      </c>
      <c r="F17" s="260">
        <v>0.24099999999999999</v>
      </c>
      <c r="G17" s="260">
        <v>1.7000000000000001E-2</v>
      </c>
    </row>
    <row r="18" spans="2:7" s="216" customFormat="1" ht="15" customHeight="1" thickBot="1">
      <c r="B18" s="119" t="s">
        <v>149</v>
      </c>
      <c r="C18" s="259" t="s">
        <v>90</v>
      </c>
      <c r="D18" s="251">
        <v>1</v>
      </c>
      <c r="E18" s="252">
        <v>0</v>
      </c>
      <c r="F18" s="252">
        <v>0</v>
      </c>
      <c r="G18" s="252">
        <v>0</v>
      </c>
    </row>
    <row r="19" spans="2:7" s="211" customFormat="1" ht="15" customHeight="1">
      <c r="B19" s="279" t="s">
        <v>71</v>
      </c>
      <c r="C19" s="280"/>
      <c r="D19" s="281"/>
      <c r="E19" s="280"/>
      <c r="F19" s="280"/>
      <c r="G19" s="280"/>
    </row>
    <row r="20" spans="2:7" ht="15" customHeight="1">
      <c r="B20" s="282" t="s">
        <v>147</v>
      </c>
      <c r="C20" s="273" t="s">
        <v>90</v>
      </c>
      <c r="D20" s="114"/>
      <c r="E20" s="114">
        <v>0</v>
      </c>
      <c r="F20" s="114">
        <v>0</v>
      </c>
      <c r="G20" s="114">
        <v>0</v>
      </c>
    </row>
    <row r="21" spans="2:7" ht="15" customHeight="1">
      <c r="B21" s="282" t="s">
        <v>150</v>
      </c>
      <c r="C21" s="273" t="s">
        <v>124</v>
      </c>
      <c r="D21" s="283"/>
      <c r="E21" s="283">
        <v>6.9599999999999995E-2</v>
      </c>
      <c r="F21" s="283">
        <v>0.26400000000000001</v>
      </c>
      <c r="G21" s="283">
        <v>0.1</v>
      </c>
    </row>
    <row r="22" spans="2:7" ht="15" customHeight="1" thickBot="1">
      <c r="B22" s="284" t="s">
        <v>149</v>
      </c>
      <c r="C22" s="285" t="s">
        <v>90</v>
      </c>
      <c r="D22" s="286"/>
      <c r="E22" s="286">
        <v>0</v>
      </c>
      <c r="F22" s="286">
        <v>0</v>
      </c>
      <c r="G22" s="286">
        <v>1</v>
      </c>
    </row>
    <row r="23" spans="2:7" ht="28.5" customHeight="1">
      <c r="B23" s="446" t="s">
        <v>151</v>
      </c>
      <c r="C23" s="447"/>
      <c r="D23" s="447"/>
      <c r="E23" s="447"/>
      <c r="F23" s="447"/>
      <c r="G23" s="447"/>
    </row>
    <row r="25" spans="2:7" ht="15" customHeight="1">
      <c r="B25" s="10" t="s">
        <v>152</v>
      </c>
    </row>
    <row r="26" spans="2:7" ht="15" customHeight="1">
      <c r="B26" s="31"/>
      <c r="C26" s="32" t="s">
        <v>53</v>
      </c>
      <c r="D26" s="32">
        <v>2025</v>
      </c>
      <c r="E26" s="32">
        <v>2024</v>
      </c>
      <c r="F26" s="32">
        <v>2023</v>
      </c>
      <c r="G26" s="32">
        <v>2022</v>
      </c>
    </row>
    <row r="27" spans="2:7" ht="15" customHeight="1">
      <c r="B27" s="123" t="s">
        <v>56</v>
      </c>
      <c r="C27" s="274" t="s">
        <v>90</v>
      </c>
      <c r="D27" s="104">
        <v>0</v>
      </c>
      <c r="E27" s="21">
        <v>0</v>
      </c>
      <c r="F27" s="21">
        <v>0</v>
      </c>
      <c r="G27" s="21">
        <v>0</v>
      </c>
    </row>
    <row r="28" spans="2:7" ht="15" customHeight="1">
      <c r="B28" s="67" t="s">
        <v>62</v>
      </c>
      <c r="C28" s="274" t="s">
        <v>90</v>
      </c>
      <c r="D28" s="104">
        <v>0</v>
      </c>
      <c r="E28" s="21">
        <v>0</v>
      </c>
      <c r="F28" s="21">
        <v>0</v>
      </c>
      <c r="G28" s="21">
        <v>0</v>
      </c>
    </row>
    <row r="29" spans="2:7" ht="15" customHeight="1">
      <c r="B29" s="123" t="s">
        <v>69</v>
      </c>
      <c r="C29" s="274" t="s">
        <v>90</v>
      </c>
      <c r="D29" s="104">
        <v>0</v>
      </c>
      <c r="E29" s="21">
        <v>0</v>
      </c>
      <c r="F29" s="21">
        <v>0</v>
      </c>
      <c r="G29" s="21">
        <v>0</v>
      </c>
    </row>
    <row r="30" spans="2:7" ht="15" customHeight="1">
      <c r="B30" s="26" t="s">
        <v>71</v>
      </c>
      <c r="C30" s="27" t="s">
        <v>90</v>
      </c>
      <c r="D30" s="30">
        <v>0</v>
      </c>
      <c r="E30" s="30">
        <v>0</v>
      </c>
      <c r="F30" s="30">
        <v>0</v>
      </c>
      <c r="G30" s="30">
        <v>0</v>
      </c>
    </row>
    <row r="32" spans="2:7" ht="15" customHeight="1">
      <c r="B32" s="10" t="s">
        <v>153</v>
      </c>
    </row>
    <row r="33" spans="2:7" s="211" customFormat="1" ht="15" customHeight="1">
      <c r="B33" s="31"/>
      <c r="C33" s="32" t="s">
        <v>53</v>
      </c>
      <c r="D33" s="32">
        <v>2025</v>
      </c>
      <c r="E33" s="32">
        <v>2024</v>
      </c>
      <c r="F33" s="32">
        <v>2023</v>
      </c>
      <c r="G33" s="32">
        <v>2022</v>
      </c>
    </row>
    <row r="34" spans="2:7" ht="15" customHeight="1">
      <c r="B34" s="123" t="s">
        <v>56</v>
      </c>
      <c r="C34" s="274" t="s">
        <v>90</v>
      </c>
      <c r="D34" s="101">
        <v>45.5</v>
      </c>
      <c r="E34" s="46">
        <v>85</v>
      </c>
      <c r="F34" s="46">
        <v>34</v>
      </c>
      <c r="G34" s="46" t="s">
        <v>86</v>
      </c>
    </row>
    <row r="35" spans="2:7" ht="15" customHeight="1">
      <c r="B35" s="67" t="s">
        <v>62</v>
      </c>
      <c r="C35" s="274" t="s">
        <v>90</v>
      </c>
      <c r="D35" s="104">
        <v>33.5</v>
      </c>
      <c r="E35" s="62">
        <v>49.5</v>
      </c>
      <c r="F35" s="62">
        <v>15</v>
      </c>
      <c r="G35" s="62" t="s">
        <v>86</v>
      </c>
    </row>
    <row r="36" spans="2:7" ht="15" customHeight="1">
      <c r="B36" s="123" t="s">
        <v>69</v>
      </c>
      <c r="C36" s="274" t="s">
        <v>90</v>
      </c>
      <c r="D36" s="104">
        <v>18.5</v>
      </c>
      <c r="E36" s="62">
        <v>36.5</v>
      </c>
      <c r="F36" s="62">
        <v>8</v>
      </c>
      <c r="G36" s="62" t="s">
        <v>86</v>
      </c>
    </row>
    <row r="37" spans="2:7" ht="15" customHeight="1">
      <c r="B37" s="26" t="s">
        <v>71</v>
      </c>
      <c r="C37" s="27" t="s">
        <v>90</v>
      </c>
      <c r="D37" s="30">
        <f>SUM(D34:D36)</f>
        <v>97.5</v>
      </c>
      <c r="E37" s="30">
        <f>SUM(E34:E36)</f>
        <v>171</v>
      </c>
      <c r="F37" s="30">
        <f>SUM(F34:F36)</f>
        <v>57</v>
      </c>
      <c r="G37" s="30" t="s">
        <v>86</v>
      </c>
    </row>
    <row r="38" spans="2:7" ht="15" customHeight="1">
      <c r="B38" s="211" t="s">
        <v>154</v>
      </c>
      <c r="C38" s="211"/>
      <c r="D38" s="211"/>
      <c r="E38" s="211"/>
      <c r="F38" s="211"/>
      <c r="G38" s="211"/>
    </row>
    <row r="69" ht="20.100000000000001" customHeight="1"/>
  </sheetData>
  <sheetProtection algorithmName="SHA-512" hashValue="LideR06+P+xvvhbfYabZS9HWq7SXeWXv5KI22ZMERyT3EP43qybfP7ljbyR7l5VYrWmArU8cP/cN2Pn8E76a9Q==" saltValue="rhOa+69E+Ka0N6Twa7B2Ww==" spinCount="100000" sheet="1" objects="1" scenarios="1"/>
  <mergeCells count="1">
    <mergeCell ref="B23:G23"/>
  </mergeCells>
  <hyperlinks>
    <hyperlink ref="B3" location="CONTENTS!Print_Area" display="Back to Contents" xr:uid="{DF0ACFB2-8A73-4105-9831-21B8CA48FE20}"/>
  </hyperlinks>
  <pageMargins left="0.7" right="0.7" top="0.75" bottom="0.75" header="0.3" footer="0.3"/>
  <pageSetup paperSize="9" scale="61" orientation="landscape"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340688-C353-4254-8961-10656D276763}">
  <sheetPr>
    <tabColor theme="7" tint="0.749992370372631"/>
  </sheetPr>
  <dimension ref="B1:I311"/>
  <sheetViews>
    <sheetView showGridLines="0" zoomScaleNormal="100" workbookViewId="0">
      <pane xSplit="1" ySplit="3" topLeftCell="B4" activePane="bottomRight" state="frozen"/>
      <selection pane="bottomRight"/>
      <selection pane="bottomLeft"/>
      <selection pane="topRight"/>
    </sheetView>
  </sheetViews>
  <sheetFormatPr defaultColWidth="8.7109375" defaultRowHeight="15" customHeight="1"/>
  <cols>
    <col min="1" max="1" width="1.7109375" style="129" customWidth="1"/>
    <col min="2" max="2" width="65.7109375" style="129" customWidth="1"/>
    <col min="3" max="3" width="8.42578125" style="129" customWidth="1"/>
    <col min="4" max="14" width="11.7109375" style="129" customWidth="1"/>
    <col min="15" max="16384" width="8.7109375" style="129"/>
  </cols>
  <sheetData>
    <row r="1" spans="2:7" ht="12" customHeight="1">
      <c r="B1" s="138"/>
      <c r="C1" s="138"/>
      <c r="D1" s="138"/>
      <c r="E1" s="138"/>
      <c r="F1" s="138"/>
      <c r="G1" s="138"/>
    </row>
    <row r="2" spans="2:7" s="130" customFormat="1" ht="33.75" customHeight="1">
      <c r="B2" s="139" t="s">
        <v>39</v>
      </c>
      <c r="C2" s="140"/>
      <c r="D2" s="140"/>
      <c r="E2" s="140"/>
      <c r="F2" s="140"/>
      <c r="G2" s="140"/>
    </row>
    <row r="3" spans="2:7" s="130" customFormat="1" ht="22.5" customHeight="1">
      <c r="B3" s="241" t="s">
        <v>51</v>
      </c>
      <c r="C3" s="140"/>
      <c r="D3" s="140"/>
      <c r="E3" s="140"/>
      <c r="F3" s="140"/>
      <c r="G3" s="140"/>
    </row>
    <row r="4" spans="2:7" ht="11.1" customHeight="1">
      <c r="B4" s="138"/>
      <c r="C4" s="138"/>
      <c r="D4" s="138"/>
      <c r="E4" s="138"/>
      <c r="F4" s="138"/>
      <c r="G4" s="138"/>
    </row>
    <row r="5" spans="2:7" ht="20.100000000000001" customHeight="1">
      <c r="B5" s="141" t="s">
        <v>155</v>
      </c>
      <c r="C5" s="138"/>
      <c r="D5" s="138"/>
      <c r="E5" s="138"/>
      <c r="F5" s="138"/>
      <c r="G5" s="138"/>
    </row>
    <row r="6" spans="2:7" ht="15" customHeight="1">
      <c r="B6" s="142"/>
      <c r="C6" s="143" t="s">
        <v>53</v>
      </c>
      <c r="D6" s="143">
        <v>2025</v>
      </c>
      <c r="E6" s="143">
        <v>2024</v>
      </c>
      <c r="F6" s="143">
        <v>2023</v>
      </c>
      <c r="G6" s="143">
        <v>2022</v>
      </c>
    </row>
    <row r="7" spans="2:7" ht="15" customHeight="1">
      <c r="B7" s="144" t="s">
        <v>56</v>
      </c>
      <c r="C7" s="145"/>
      <c r="D7" s="146"/>
      <c r="E7" s="147"/>
      <c r="F7" s="147"/>
      <c r="G7" s="147"/>
    </row>
    <row r="8" spans="2:7" ht="15" customHeight="1">
      <c r="B8" s="118" t="s">
        <v>156</v>
      </c>
      <c r="C8" s="148" t="s">
        <v>124</v>
      </c>
      <c r="D8" s="149">
        <v>0.92449999999999999</v>
      </c>
      <c r="E8" s="150">
        <v>0.91800000000000004</v>
      </c>
      <c r="F8" s="150">
        <v>0.91900000000000004</v>
      </c>
      <c r="G8" s="150">
        <v>0.92800000000000005</v>
      </c>
    </row>
    <row r="9" spans="2:7" ht="15" customHeight="1">
      <c r="B9" s="118" t="s">
        <v>157</v>
      </c>
      <c r="C9" s="148" t="s">
        <v>124</v>
      </c>
      <c r="D9" s="149">
        <v>6.2899999999999998E-2</v>
      </c>
      <c r="E9" s="150">
        <v>7.1999999999999995E-2</v>
      </c>
      <c r="F9" s="150">
        <v>7.0000000000000007E-2</v>
      </c>
      <c r="G9" s="150">
        <v>7.1999999999999995E-2</v>
      </c>
    </row>
    <row r="10" spans="2:7" ht="15" customHeight="1">
      <c r="B10" s="118" t="s">
        <v>158</v>
      </c>
      <c r="C10" s="148" t="s">
        <v>124</v>
      </c>
      <c r="D10" s="149">
        <v>1.2E-2</v>
      </c>
      <c r="E10" s="150">
        <v>9.8684210526315784E-3</v>
      </c>
      <c r="F10" s="150">
        <v>1.0999999999999999E-2</v>
      </c>
      <c r="G10" s="150" t="s">
        <v>86</v>
      </c>
    </row>
    <row r="11" spans="2:7" ht="15" customHeight="1" thickBot="1">
      <c r="B11" s="151" t="s">
        <v>159</v>
      </c>
      <c r="C11" s="152" t="s">
        <v>90</v>
      </c>
      <c r="D11" s="153">
        <v>318</v>
      </c>
      <c r="E11" s="154">
        <v>304</v>
      </c>
      <c r="F11" s="154">
        <v>285</v>
      </c>
      <c r="G11" s="154">
        <v>251</v>
      </c>
    </row>
    <row r="12" spans="2:7" ht="15" customHeight="1">
      <c r="B12" s="155" t="s">
        <v>62</v>
      </c>
      <c r="C12" s="156"/>
      <c r="D12" s="157"/>
      <c r="E12" s="158"/>
      <c r="F12" s="158"/>
      <c r="G12" s="158"/>
    </row>
    <row r="13" spans="2:7" ht="15" customHeight="1">
      <c r="B13" s="118" t="s">
        <v>156</v>
      </c>
      <c r="C13" s="148" t="s">
        <v>124</v>
      </c>
      <c r="D13" s="159">
        <v>0.95920000000000005</v>
      </c>
      <c r="E13" s="260">
        <v>0.96799999999999997</v>
      </c>
      <c r="F13" s="260">
        <v>0.93</v>
      </c>
      <c r="G13" s="150">
        <v>0.967741935483871</v>
      </c>
    </row>
    <row r="14" spans="2:7" ht="15" customHeight="1">
      <c r="B14" s="118" t="s">
        <v>157</v>
      </c>
      <c r="C14" s="148" t="s">
        <v>124</v>
      </c>
      <c r="D14" s="149">
        <v>4.0800000000000003E-2</v>
      </c>
      <c r="E14" s="150">
        <v>3.2000000000000001E-2</v>
      </c>
      <c r="F14" s="150">
        <v>5.1999999999999998E-2</v>
      </c>
      <c r="G14" s="150">
        <v>3.2258064516129031E-2</v>
      </c>
    </row>
    <row r="15" spans="2:7" ht="15" customHeight="1">
      <c r="B15" s="118" t="s">
        <v>158</v>
      </c>
      <c r="C15" s="148" t="s">
        <v>124</v>
      </c>
      <c r="D15" s="149">
        <v>0</v>
      </c>
      <c r="E15" s="150">
        <v>0</v>
      </c>
      <c r="F15" s="150">
        <v>1.7999999999999999E-2</v>
      </c>
      <c r="G15" s="150" t="s">
        <v>86</v>
      </c>
    </row>
    <row r="16" spans="2:7" ht="15" customHeight="1" thickBot="1">
      <c r="B16" s="151" t="s">
        <v>160</v>
      </c>
      <c r="C16" s="152" t="s">
        <v>90</v>
      </c>
      <c r="D16" s="153">
        <v>147</v>
      </c>
      <c r="E16" s="154">
        <v>126</v>
      </c>
      <c r="F16" s="154">
        <v>114</v>
      </c>
      <c r="G16" s="154">
        <v>93</v>
      </c>
    </row>
    <row r="17" spans="2:7" ht="15" customHeight="1">
      <c r="B17" s="155" t="s">
        <v>69</v>
      </c>
      <c r="C17" s="160"/>
      <c r="D17" s="161"/>
      <c r="E17" s="162"/>
      <c r="F17" s="162"/>
      <c r="G17" s="162"/>
    </row>
    <row r="18" spans="2:7" ht="15" customHeight="1">
      <c r="B18" s="118" t="s">
        <v>156</v>
      </c>
      <c r="C18" s="148" t="s">
        <v>124</v>
      </c>
      <c r="D18" s="159">
        <v>0.96630000000000005</v>
      </c>
      <c r="E18" s="150">
        <v>0.97701149425287359</v>
      </c>
      <c r="F18" s="150">
        <v>0.93700000000000006</v>
      </c>
      <c r="G18" s="150">
        <v>0.91549999999999998</v>
      </c>
    </row>
    <row r="19" spans="2:7" ht="15" customHeight="1">
      <c r="B19" s="118" t="s">
        <v>157</v>
      </c>
      <c r="C19" s="148" t="s">
        <v>124</v>
      </c>
      <c r="D19" s="159">
        <v>3.4000000000000002E-2</v>
      </c>
      <c r="E19" s="150">
        <v>2.2988505747126436E-2</v>
      </c>
      <c r="F19" s="150">
        <v>6.3E-2</v>
      </c>
      <c r="G19" s="150">
        <v>8.5000000000000006E-2</v>
      </c>
    </row>
    <row r="20" spans="2:7" ht="15" customHeight="1">
      <c r="B20" s="118" t="s">
        <v>158</v>
      </c>
      <c r="C20" s="148" t="s">
        <v>124</v>
      </c>
      <c r="D20" s="159">
        <v>0</v>
      </c>
      <c r="E20" s="150">
        <v>0</v>
      </c>
      <c r="F20" s="150">
        <v>0</v>
      </c>
      <c r="G20" s="150" t="s">
        <v>86</v>
      </c>
    </row>
    <row r="21" spans="2:7" ht="15" customHeight="1" thickBot="1">
      <c r="B21" s="151" t="s">
        <v>161</v>
      </c>
      <c r="C21" s="163" t="s">
        <v>90</v>
      </c>
      <c r="D21" s="164">
        <v>89</v>
      </c>
      <c r="E21" s="154">
        <v>87</v>
      </c>
      <c r="F21" s="154">
        <v>79</v>
      </c>
      <c r="G21" s="154">
        <v>71</v>
      </c>
    </row>
    <row r="22" spans="2:7" ht="15" customHeight="1">
      <c r="B22" s="155" t="s">
        <v>162</v>
      </c>
      <c r="C22" s="160"/>
      <c r="D22" s="161"/>
      <c r="E22" s="162"/>
      <c r="F22" s="162"/>
      <c r="G22" s="162"/>
    </row>
    <row r="23" spans="2:7" s="262" customFormat="1" ht="15" customHeight="1">
      <c r="B23" s="118" t="s">
        <v>156</v>
      </c>
      <c r="C23" s="148" t="s">
        <v>124</v>
      </c>
      <c r="D23" s="159">
        <v>0.96299999999999997</v>
      </c>
      <c r="E23" s="150" t="s">
        <v>86</v>
      </c>
      <c r="F23" s="150" t="s">
        <v>86</v>
      </c>
      <c r="G23" s="150" t="s">
        <v>86</v>
      </c>
    </row>
    <row r="24" spans="2:7" ht="15" customHeight="1">
      <c r="B24" s="118" t="s">
        <v>157</v>
      </c>
      <c r="C24" s="148" t="s">
        <v>124</v>
      </c>
      <c r="D24" s="159">
        <v>2.9899999999999999E-2</v>
      </c>
      <c r="E24" s="150" t="s">
        <v>86</v>
      </c>
      <c r="F24" s="150" t="s">
        <v>86</v>
      </c>
      <c r="G24" s="150" t="s">
        <v>86</v>
      </c>
    </row>
    <row r="25" spans="2:7" ht="15" customHeight="1">
      <c r="B25" s="118" t="s">
        <v>158</v>
      </c>
      <c r="C25" s="148" t="s">
        <v>124</v>
      </c>
      <c r="D25" s="159">
        <v>7.1000000000000004E-3</v>
      </c>
      <c r="E25" s="150" t="s">
        <v>86</v>
      </c>
      <c r="F25" s="150" t="s">
        <v>86</v>
      </c>
      <c r="G25" s="150" t="s">
        <v>86</v>
      </c>
    </row>
    <row r="26" spans="2:7" ht="15" customHeight="1">
      <c r="B26" s="151" t="s">
        <v>163</v>
      </c>
      <c r="C26" s="163" t="s">
        <v>90</v>
      </c>
      <c r="D26" s="164">
        <v>703</v>
      </c>
      <c r="E26" s="154">
        <v>0</v>
      </c>
      <c r="F26" s="154">
        <v>0</v>
      </c>
      <c r="G26" s="154">
        <v>0</v>
      </c>
    </row>
    <row r="27" spans="2:7" ht="15" customHeight="1">
      <c r="B27" s="433" t="s">
        <v>71</v>
      </c>
      <c r="C27" s="432" t="s">
        <v>90</v>
      </c>
      <c r="D27" s="168">
        <f>D26+D16+D11+D21</f>
        <v>1257</v>
      </c>
      <c r="E27" s="168">
        <f>E21+E16+E11</f>
        <v>517</v>
      </c>
      <c r="F27" s="168">
        <f>+F11+F16+F21</f>
        <v>478</v>
      </c>
      <c r="G27" s="169">
        <f>+G11+G16+G21</f>
        <v>415</v>
      </c>
    </row>
    <row r="28" spans="2:7" ht="15" customHeight="1">
      <c r="B28" s="350" t="s">
        <v>164</v>
      </c>
      <c r="C28" s="350"/>
      <c r="D28" s="350"/>
      <c r="E28" s="138"/>
      <c r="F28" s="138"/>
      <c r="G28" s="138"/>
    </row>
    <row r="29" spans="2:7" ht="15" customHeight="1">
      <c r="B29" s="138"/>
      <c r="C29" s="138"/>
      <c r="D29" s="138"/>
      <c r="E29" s="138"/>
      <c r="F29" s="138"/>
      <c r="G29" s="138"/>
    </row>
    <row r="30" spans="2:7" ht="20.100000000000001" customHeight="1">
      <c r="B30" s="141" t="s">
        <v>165</v>
      </c>
      <c r="C30" s="138"/>
      <c r="D30" s="138"/>
      <c r="E30" s="138"/>
      <c r="F30" s="138"/>
      <c r="G30" s="138"/>
    </row>
    <row r="31" spans="2:7" ht="15" customHeight="1">
      <c r="B31" s="142"/>
      <c r="C31" s="143" t="s">
        <v>53</v>
      </c>
      <c r="D31" s="143">
        <v>2025</v>
      </c>
      <c r="E31" s="143">
        <v>2024</v>
      </c>
      <c r="F31" s="143">
        <v>2023</v>
      </c>
      <c r="G31" s="143">
        <v>2022</v>
      </c>
    </row>
    <row r="32" spans="2:7" ht="15" customHeight="1">
      <c r="B32" s="144" t="s">
        <v>56</v>
      </c>
      <c r="C32" s="145"/>
      <c r="D32" s="146"/>
      <c r="E32" s="171"/>
      <c r="F32" s="171"/>
      <c r="G32" s="171"/>
    </row>
    <row r="33" spans="2:7" ht="15" customHeight="1">
      <c r="B33" s="118" t="s">
        <v>166</v>
      </c>
      <c r="C33" s="148" t="s">
        <v>124</v>
      </c>
      <c r="D33" s="149">
        <v>0.72009999999999996</v>
      </c>
      <c r="E33" s="71">
        <v>0.71</v>
      </c>
      <c r="F33" s="71">
        <v>0.72299999999999998</v>
      </c>
      <c r="G33" s="71">
        <v>0.79</v>
      </c>
    </row>
    <row r="34" spans="2:7" ht="15" customHeight="1">
      <c r="B34" s="118" t="s">
        <v>167</v>
      </c>
      <c r="C34" s="148" t="s">
        <v>124</v>
      </c>
      <c r="D34" s="149">
        <v>0.2767</v>
      </c>
      <c r="E34" s="71">
        <v>0.28949999999999998</v>
      </c>
      <c r="F34" s="71">
        <v>0.27700000000000002</v>
      </c>
      <c r="G34" s="71">
        <v>0.21</v>
      </c>
    </row>
    <row r="35" spans="2:7" ht="15" customHeight="1">
      <c r="B35" s="118" t="s">
        <v>168</v>
      </c>
      <c r="C35" s="148" t="s">
        <v>124</v>
      </c>
      <c r="D35" s="149">
        <v>3.0999999999999999E-3</v>
      </c>
      <c r="E35" s="71">
        <v>0</v>
      </c>
      <c r="F35" s="71">
        <v>0</v>
      </c>
      <c r="G35" s="172" t="s">
        <v>86</v>
      </c>
    </row>
    <row r="36" spans="2:7" ht="15" customHeight="1" thickBot="1">
      <c r="B36" s="151" t="s">
        <v>61</v>
      </c>
      <c r="C36" s="173" t="s">
        <v>90</v>
      </c>
      <c r="D36" s="174">
        <v>318</v>
      </c>
      <c r="E36" s="175">
        <v>304</v>
      </c>
      <c r="F36" s="175">
        <f>+F11</f>
        <v>285</v>
      </c>
      <c r="G36" s="175">
        <v>233</v>
      </c>
    </row>
    <row r="37" spans="2:7" ht="15" customHeight="1">
      <c r="B37" s="144" t="s">
        <v>62</v>
      </c>
      <c r="C37" s="156"/>
      <c r="D37" s="157"/>
      <c r="E37" s="176"/>
      <c r="F37" s="176"/>
      <c r="G37" s="176"/>
    </row>
    <row r="38" spans="2:7" ht="15" customHeight="1">
      <c r="B38" s="118" t="s">
        <v>166</v>
      </c>
      <c r="C38" s="148" t="s">
        <v>124</v>
      </c>
      <c r="D38" s="149">
        <v>0.48980000000000001</v>
      </c>
      <c r="E38" s="71">
        <v>0.5</v>
      </c>
      <c r="F38" s="71">
        <v>0.54400000000000004</v>
      </c>
      <c r="G38" s="71">
        <v>0.55600000000000005</v>
      </c>
    </row>
    <row r="39" spans="2:7" ht="15" customHeight="1">
      <c r="B39" s="118" t="s">
        <v>167</v>
      </c>
      <c r="C39" s="148" t="s">
        <v>124</v>
      </c>
      <c r="D39" s="149">
        <v>0.50339999999999996</v>
      </c>
      <c r="E39" s="71">
        <v>0.5</v>
      </c>
      <c r="F39" s="71">
        <v>0.45600000000000002</v>
      </c>
      <c r="G39" s="71">
        <v>0.44400000000000001</v>
      </c>
    </row>
    <row r="40" spans="2:7" ht="15" customHeight="1">
      <c r="B40" s="118" t="s">
        <v>168</v>
      </c>
      <c r="C40" s="148" t="s">
        <v>124</v>
      </c>
      <c r="D40" s="149">
        <v>6.7999999999999996E-3</v>
      </c>
      <c r="E40" s="71">
        <v>0</v>
      </c>
      <c r="F40" s="71">
        <v>0</v>
      </c>
      <c r="G40" s="172" t="s">
        <v>86</v>
      </c>
    </row>
    <row r="41" spans="2:7" ht="15" customHeight="1" thickBot="1">
      <c r="B41" s="151" t="s">
        <v>68</v>
      </c>
      <c r="C41" s="173" t="s">
        <v>90</v>
      </c>
      <c r="D41" s="153">
        <v>147</v>
      </c>
      <c r="E41" s="154">
        <v>126</v>
      </c>
      <c r="F41" s="154">
        <f>+F16</f>
        <v>114</v>
      </c>
      <c r="G41" s="154">
        <v>90</v>
      </c>
    </row>
    <row r="42" spans="2:7" ht="15" customHeight="1">
      <c r="B42" s="144" t="s">
        <v>69</v>
      </c>
      <c r="C42" s="156"/>
      <c r="D42" s="161"/>
      <c r="E42" s="177"/>
      <c r="F42" s="177"/>
      <c r="G42" s="177"/>
    </row>
    <row r="43" spans="2:7" s="262" customFormat="1" ht="15" customHeight="1">
      <c r="B43" s="118" t="s">
        <v>166</v>
      </c>
      <c r="C43" s="148" t="s">
        <v>124</v>
      </c>
      <c r="D43" s="149">
        <v>0.61799999999999999</v>
      </c>
      <c r="E43" s="71">
        <v>0.63218390804597702</v>
      </c>
      <c r="F43" s="71">
        <v>0.59499999999999997</v>
      </c>
      <c r="G43" s="71">
        <v>0.61499999999999999</v>
      </c>
    </row>
    <row r="44" spans="2:7" ht="15" customHeight="1">
      <c r="B44" s="118" t="s">
        <v>167</v>
      </c>
      <c r="C44" s="148" t="s">
        <v>124</v>
      </c>
      <c r="D44" s="149">
        <v>0.38200000000000001</v>
      </c>
      <c r="E44" s="71">
        <v>0.36781609195402298</v>
      </c>
      <c r="F44" s="71">
        <v>0.40500000000000003</v>
      </c>
      <c r="G44" s="71">
        <v>0.38500000000000001</v>
      </c>
    </row>
    <row r="45" spans="2:7" ht="15" customHeight="1">
      <c r="B45" s="118" t="s">
        <v>168</v>
      </c>
      <c r="C45" s="148" t="s">
        <v>124</v>
      </c>
      <c r="D45" s="149">
        <v>0</v>
      </c>
      <c r="E45" s="71">
        <v>0</v>
      </c>
      <c r="F45" s="71">
        <v>0</v>
      </c>
      <c r="G45" s="172" t="s">
        <v>86</v>
      </c>
    </row>
    <row r="46" spans="2:7" ht="15" customHeight="1" thickBot="1">
      <c r="B46" s="151" t="s">
        <v>70</v>
      </c>
      <c r="C46" s="163" t="s">
        <v>90</v>
      </c>
      <c r="D46" s="164">
        <v>89</v>
      </c>
      <c r="E46" s="154">
        <v>87</v>
      </c>
      <c r="F46" s="154">
        <v>79</v>
      </c>
      <c r="G46" s="179">
        <v>65</v>
      </c>
    </row>
    <row r="47" spans="2:7" ht="15" customHeight="1">
      <c r="B47" s="144" t="s">
        <v>162</v>
      </c>
      <c r="C47" s="156"/>
      <c r="D47" s="161"/>
      <c r="E47" s="378"/>
      <c r="F47" s="378"/>
      <c r="G47" s="378"/>
    </row>
    <row r="48" spans="2:7" ht="15" customHeight="1">
      <c r="B48" s="118" t="s">
        <v>166</v>
      </c>
      <c r="C48" s="148" t="s">
        <v>124</v>
      </c>
      <c r="D48" s="149">
        <v>0.74539999999999995</v>
      </c>
      <c r="E48" s="150" t="s">
        <v>86</v>
      </c>
      <c r="F48" s="150" t="s">
        <v>86</v>
      </c>
      <c r="G48" s="150" t="s">
        <v>86</v>
      </c>
    </row>
    <row r="49" spans="2:7" ht="15" customHeight="1">
      <c r="B49" s="118" t="s">
        <v>167</v>
      </c>
      <c r="C49" s="148" t="s">
        <v>124</v>
      </c>
      <c r="D49" s="149">
        <v>0.25319999999999998</v>
      </c>
      <c r="E49" s="150" t="s">
        <v>86</v>
      </c>
      <c r="F49" s="150" t="s">
        <v>86</v>
      </c>
      <c r="G49" s="150" t="s">
        <v>86</v>
      </c>
    </row>
    <row r="50" spans="2:7" ht="15" customHeight="1">
      <c r="B50" s="118" t="s">
        <v>168</v>
      </c>
      <c r="C50" s="148" t="s">
        <v>124</v>
      </c>
      <c r="D50" s="149">
        <v>1.4E-3</v>
      </c>
      <c r="E50" s="150" t="s">
        <v>86</v>
      </c>
      <c r="F50" s="150" t="s">
        <v>86</v>
      </c>
      <c r="G50" s="150" t="s">
        <v>86</v>
      </c>
    </row>
    <row r="51" spans="2:7" ht="15" customHeight="1">
      <c r="B51" s="151" t="s">
        <v>169</v>
      </c>
      <c r="C51" s="163" t="s">
        <v>90</v>
      </c>
      <c r="D51" s="164">
        <v>703</v>
      </c>
      <c r="E51" s="178">
        <v>0</v>
      </c>
      <c r="F51" s="178">
        <v>0</v>
      </c>
      <c r="G51" s="179">
        <v>0</v>
      </c>
    </row>
    <row r="52" spans="2:7" ht="15" customHeight="1">
      <c r="B52" s="433" t="s">
        <v>71</v>
      </c>
      <c r="C52" s="432" t="s">
        <v>90</v>
      </c>
      <c r="D52" s="168">
        <f>+D36+D41+D46+D51</f>
        <v>1257</v>
      </c>
      <c r="E52" s="168">
        <f>+E36+E41+E46</f>
        <v>517</v>
      </c>
      <c r="F52" s="168">
        <f>+F36+F41+F46</f>
        <v>478</v>
      </c>
      <c r="G52" s="168">
        <f>+G36+G41+G46</f>
        <v>388</v>
      </c>
    </row>
    <row r="53" spans="2:7" ht="15" customHeight="1">
      <c r="B53" s="263" t="s">
        <v>170</v>
      </c>
      <c r="C53" s="262"/>
      <c r="D53" s="262"/>
      <c r="E53" s="262"/>
      <c r="F53" s="262"/>
      <c r="G53" s="262"/>
    </row>
    <row r="55" spans="2:7" ht="20.100000000000001" customHeight="1">
      <c r="B55" s="141" t="s">
        <v>171</v>
      </c>
      <c r="C55" s="138"/>
      <c r="D55" s="138"/>
      <c r="E55" s="138"/>
      <c r="F55" s="138"/>
      <c r="G55" s="138"/>
    </row>
    <row r="56" spans="2:7" ht="15" customHeight="1">
      <c r="B56" s="142"/>
      <c r="C56" s="143" t="s">
        <v>53</v>
      </c>
      <c r="D56" s="143">
        <v>2025</v>
      </c>
      <c r="E56" s="143">
        <v>2024</v>
      </c>
      <c r="F56" s="143">
        <v>2023</v>
      </c>
      <c r="G56" s="143">
        <v>2022</v>
      </c>
    </row>
    <row r="57" spans="2:7" ht="15" customHeight="1">
      <c r="B57" s="144" t="s">
        <v>56</v>
      </c>
      <c r="C57" s="145"/>
      <c r="D57" s="146"/>
      <c r="E57" s="171"/>
      <c r="F57" s="171"/>
      <c r="G57" s="171"/>
    </row>
    <row r="58" spans="2:7" ht="15" customHeight="1">
      <c r="B58" s="118" t="s">
        <v>172</v>
      </c>
      <c r="C58" s="148" t="s">
        <v>124</v>
      </c>
      <c r="D58" s="159">
        <v>9.4000000000000004E-3</v>
      </c>
      <c r="E58" s="71">
        <v>9.8684210526315784E-3</v>
      </c>
      <c r="F58" s="71">
        <v>1.0999999999999999E-2</v>
      </c>
      <c r="G58" s="71">
        <v>1.2999999999999999E-2</v>
      </c>
    </row>
    <row r="59" spans="2:7" ht="15" customHeight="1">
      <c r="B59" s="118" t="s">
        <v>173</v>
      </c>
      <c r="C59" s="148" t="s">
        <v>124</v>
      </c>
      <c r="D59" s="159">
        <v>0.99060000000000004</v>
      </c>
      <c r="E59" s="71">
        <v>0.99013157894736847</v>
      </c>
      <c r="F59" s="71">
        <v>0.98899999999999999</v>
      </c>
      <c r="G59" s="71">
        <v>0.98699999999999999</v>
      </c>
    </row>
    <row r="60" spans="2:7" s="262" customFormat="1" ht="15" customHeight="1" thickBot="1">
      <c r="B60" s="151" t="s">
        <v>61</v>
      </c>
      <c r="C60" s="163" t="s">
        <v>90</v>
      </c>
      <c r="D60" s="174">
        <v>318</v>
      </c>
      <c r="E60" s="178">
        <v>304</v>
      </c>
      <c r="F60" s="178">
        <f>+F36</f>
        <v>285</v>
      </c>
      <c r="G60" s="179">
        <f>+G36</f>
        <v>233</v>
      </c>
    </row>
    <row r="61" spans="2:7" ht="15" customHeight="1">
      <c r="B61" s="144" t="s">
        <v>62</v>
      </c>
      <c r="C61" s="156"/>
      <c r="D61" s="157"/>
      <c r="E61" s="176"/>
      <c r="F61" s="176"/>
      <c r="G61" s="176"/>
    </row>
    <row r="62" spans="2:7" ht="15" customHeight="1">
      <c r="B62" s="118" t="s">
        <v>172</v>
      </c>
      <c r="C62" s="148" t="s">
        <v>124</v>
      </c>
      <c r="D62" s="159">
        <v>5.4399999999999997E-2</v>
      </c>
      <c r="E62" s="71">
        <v>5.6000000000000001E-2</v>
      </c>
      <c r="F62" s="71">
        <v>7.0175438596491224E-2</v>
      </c>
      <c r="G62" s="71">
        <v>8.8888888888888892E-2</v>
      </c>
    </row>
    <row r="63" spans="2:7" ht="15" customHeight="1">
      <c r="B63" s="118" t="s">
        <v>173</v>
      </c>
      <c r="C63" s="148" t="s">
        <v>124</v>
      </c>
      <c r="D63" s="149">
        <v>0.9456</v>
      </c>
      <c r="E63" s="71">
        <v>0.94399999999999995</v>
      </c>
      <c r="F63" s="71">
        <v>0.92982456140350878</v>
      </c>
      <c r="G63" s="71">
        <v>0.91111111111111109</v>
      </c>
    </row>
    <row r="64" spans="2:7" ht="15" customHeight="1" thickBot="1">
      <c r="B64" s="151" t="s">
        <v>68</v>
      </c>
      <c r="C64" s="163" t="s">
        <v>90</v>
      </c>
      <c r="D64" s="153">
        <v>147</v>
      </c>
      <c r="E64" s="179">
        <v>126</v>
      </c>
      <c r="F64" s="179">
        <f>+F41</f>
        <v>114</v>
      </c>
      <c r="G64" s="179">
        <f>+G41</f>
        <v>90</v>
      </c>
    </row>
    <row r="65" spans="2:7" ht="15" customHeight="1">
      <c r="B65" s="144" t="s">
        <v>69</v>
      </c>
      <c r="C65" s="160"/>
      <c r="D65" s="161"/>
      <c r="E65" s="177"/>
      <c r="F65" s="177"/>
      <c r="G65" s="177"/>
    </row>
    <row r="66" spans="2:7" ht="15" customHeight="1">
      <c r="B66" s="118" t="s">
        <v>172</v>
      </c>
      <c r="C66" s="148" t="s">
        <v>124</v>
      </c>
      <c r="D66" s="159">
        <v>1.12E-2</v>
      </c>
      <c r="E66" s="71">
        <v>1.1494252873563218E-2</v>
      </c>
      <c r="F66" s="71">
        <v>1.2999999999999999E-2</v>
      </c>
      <c r="G66" s="71">
        <v>1.4999999999999999E-2</v>
      </c>
    </row>
    <row r="67" spans="2:7" ht="15" customHeight="1">
      <c r="B67" s="118" t="s">
        <v>173</v>
      </c>
      <c r="C67" s="148" t="s">
        <v>124</v>
      </c>
      <c r="D67" s="159">
        <v>0.98880000000000001</v>
      </c>
      <c r="E67" s="71">
        <v>0.9885057471264368</v>
      </c>
      <c r="F67" s="71">
        <v>0.98699999999999999</v>
      </c>
      <c r="G67" s="71">
        <v>0.98499999999999999</v>
      </c>
    </row>
    <row r="68" spans="2:7" ht="15" customHeight="1" thickBot="1">
      <c r="B68" s="151" t="s">
        <v>70</v>
      </c>
      <c r="C68" s="163" t="s">
        <v>90</v>
      </c>
      <c r="D68" s="153">
        <v>89</v>
      </c>
      <c r="E68" s="179">
        <v>87</v>
      </c>
      <c r="F68" s="179">
        <f>+F46</f>
        <v>79</v>
      </c>
      <c r="G68" s="179">
        <f>+G46</f>
        <v>65</v>
      </c>
    </row>
    <row r="69" spans="2:7" ht="15" customHeight="1">
      <c r="B69" s="144" t="s">
        <v>162</v>
      </c>
      <c r="C69" s="160"/>
      <c r="D69" s="161"/>
      <c r="E69" s="177"/>
      <c r="F69" s="177"/>
      <c r="G69" s="177"/>
    </row>
    <row r="70" spans="2:7" ht="15" customHeight="1">
      <c r="B70" s="118" t="s">
        <v>172</v>
      </c>
      <c r="C70" s="148" t="s">
        <v>124</v>
      </c>
      <c r="D70" s="159">
        <v>0</v>
      </c>
      <c r="E70" s="150" t="s">
        <v>86</v>
      </c>
      <c r="F70" s="150" t="s">
        <v>86</v>
      </c>
      <c r="G70" s="150" t="s">
        <v>86</v>
      </c>
    </row>
    <row r="71" spans="2:7" ht="15" customHeight="1">
      <c r="B71" s="118" t="s">
        <v>173</v>
      </c>
      <c r="C71" s="148" t="s">
        <v>124</v>
      </c>
      <c r="D71" s="159">
        <v>1</v>
      </c>
      <c r="E71" s="150" t="s">
        <v>86</v>
      </c>
      <c r="F71" s="150" t="s">
        <v>86</v>
      </c>
      <c r="G71" s="150" t="s">
        <v>86</v>
      </c>
    </row>
    <row r="72" spans="2:7" ht="15" customHeight="1" thickBot="1">
      <c r="B72" s="151" t="s">
        <v>169</v>
      </c>
      <c r="C72" s="163" t="s">
        <v>90</v>
      </c>
      <c r="D72" s="181">
        <v>703</v>
      </c>
      <c r="E72" s="179">
        <v>0</v>
      </c>
      <c r="F72" s="179">
        <v>0</v>
      </c>
      <c r="G72" s="179">
        <v>0</v>
      </c>
    </row>
    <row r="73" spans="2:7" ht="15" customHeight="1">
      <c r="B73" s="165" t="s">
        <v>71</v>
      </c>
      <c r="C73" s="182" t="s">
        <v>90</v>
      </c>
      <c r="D73" s="183">
        <f>SUM(D68+D64+D60+D72)</f>
        <v>1257</v>
      </c>
      <c r="E73" s="183">
        <f>SUM(E68+E64+E60)</f>
        <v>517</v>
      </c>
      <c r="F73" s="183">
        <f>+F60+F64+F68</f>
        <v>478</v>
      </c>
      <c r="G73" s="183">
        <f>+G60+G64+G68</f>
        <v>388</v>
      </c>
    </row>
    <row r="74" spans="2:7" ht="23.25" customHeight="1">
      <c r="B74" s="448" t="s">
        <v>174</v>
      </c>
      <c r="C74" s="448"/>
      <c r="D74" s="448"/>
      <c r="E74" s="448"/>
      <c r="F74" s="448"/>
      <c r="G74" s="448"/>
    </row>
    <row r="76" spans="2:7" ht="20.100000000000001" customHeight="1">
      <c r="B76" s="141" t="s">
        <v>175</v>
      </c>
      <c r="C76" s="138"/>
      <c r="D76" s="138"/>
      <c r="E76" s="138"/>
      <c r="F76" s="138"/>
      <c r="G76" s="138"/>
    </row>
    <row r="77" spans="2:7" ht="15" customHeight="1">
      <c r="B77" s="142"/>
      <c r="C77" s="143" t="s">
        <v>53</v>
      </c>
      <c r="D77" s="143">
        <v>2025</v>
      </c>
      <c r="E77" s="143">
        <v>2024</v>
      </c>
      <c r="F77" s="143">
        <v>2023</v>
      </c>
      <c r="G77" s="143">
        <v>2022</v>
      </c>
    </row>
    <row r="78" spans="2:7" ht="15" customHeight="1">
      <c r="B78" s="144" t="s">
        <v>56</v>
      </c>
      <c r="C78" s="145"/>
      <c r="D78" s="146"/>
      <c r="E78" s="171"/>
      <c r="F78" s="171"/>
      <c r="G78" s="171"/>
    </row>
    <row r="79" spans="2:7" ht="15" customHeight="1">
      <c r="B79" s="118" t="s">
        <v>176</v>
      </c>
      <c r="C79" s="148" t="s">
        <v>90</v>
      </c>
      <c r="D79" s="161">
        <v>5</v>
      </c>
      <c r="E79" s="172">
        <v>3</v>
      </c>
      <c r="F79" s="172">
        <v>3</v>
      </c>
      <c r="G79" s="172" t="s">
        <v>86</v>
      </c>
    </row>
    <row r="80" spans="2:7" ht="15" customHeight="1">
      <c r="B80" s="118" t="s">
        <v>177</v>
      </c>
      <c r="C80" s="148" t="s">
        <v>90</v>
      </c>
      <c r="D80" s="161">
        <v>1</v>
      </c>
      <c r="E80" s="172">
        <v>1</v>
      </c>
      <c r="F80" s="172">
        <v>1</v>
      </c>
      <c r="G80" s="172" t="s">
        <v>86</v>
      </c>
    </row>
    <row r="81" spans="2:7" ht="15" customHeight="1">
      <c r="B81" s="118" t="s">
        <v>178</v>
      </c>
      <c r="C81" s="148" t="s">
        <v>90</v>
      </c>
      <c r="D81" s="161">
        <v>0</v>
      </c>
      <c r="E81" s="172">
        <v>0</v>
      </c>
      <c r="F81" s="172">
        <v>1</v>
      </c>
      <c r="G81" s="172" t="s">
        <v>86</v>
      </c>
    </row>
    <row r="82" spans="2:7" ht="15" customHeight="1">
      <c r="B82" s="118" t="s">
        <v>179</v>
      </c>
      <c r="C82" s="148" t="s">
        <v>90</v>
      </c>
      <c r="D82" s="161">
        <v>3</v>
      </c>
      <c r="E82" s="172">
        <v>2</v>
      </c>
      <c r="F82" s="172">
        <v>2</v>
      </c>
      <c r="G82" s="172" t="s">
        <v>86</v>
      </c>
    </row>
    <row r="83" spans="2:7" ht="15" customHeight="1">
      <c r="B83" s="118" t="s">
        <v>180</v>
      </c>
      <c r="C83" s="148" t="s">
        <v>90</v>
      </c>
      <c r="D83" s="161">
        <v>0</v>
      </c>
      <c r="E83" s="172">
        <v>1</v>
      </c>
      <c r="F83" s="172">
        <v>3</v>
      </c>
      <c r="G83" s="172" t="s">
        <v>86</v>
      </c>
    </row>
    <row r="84" spans="2:7" ht="15" customHeight="1">
      <c r="B84" s="118" t="s">
        <v>181</v>
      </c>
      <c r="C84" s="160" t="s">
        <v>90</v>
      </c>
      <c r="D84" s="161">
        <f>140+169</f>
        <v>309</v>
      </c>
      <c r="E84" s="172">
        <v>297</v>
      </c>
      <c r="F84" s="172">
        <v>275</v>
      </c>
      <c r="G84" s="172" t="s">
        <v>86</v>
      </c>
    </row>
    <row r="85" spans="2:7" ht="15" customHeight="1" thickBot="1">
      <c r="B85" s="151" t="s">
        <v>61</v>
      </c>
      <c r="C85" s="173" t="s">
        <v>90</v>
      </c>
      <c r="D85" s="174">
        <v>318</v>
      </c>
      <c r="E85" s="179">
        <f>SUM(E79:E84)</f>
        <v>304</v>
      </c>
      <c r="F85" s="179">
        <f>+SUM(F79:F84)</f>
        <v>285</v>
      </c>
      <c r="G85" s="179" t="s">
        <v>86</v>
      </c>
    </row>
    <row r="86" spans="2:7" ht="15" customHeight="1">
      <c r="B86" s="144" t="s">
        <v>62</v>
      </c>
      <c r="C86" s="184"/>
      <c r="D86" s="157"/>
      <c r="E86" s="176"/>
      <c r="F86" s="176"/>
      <c r="G86" s="176"/>
    </row>
    <row r="87" spans="2:7" ht="15" customHeight="1">
      <c r="B87" s="118" t="s">
        <v>176</v>
      </c>
      <c r="C87" s="148" t="s">
        <v>90</v>
      </c>
      <c r="D87" s="161">
        <v>66</v>
      </c>
      <c r="E87" s="172">
        <v>57</v>
      </c>
      <c r="F87" s="172">
        <v>55</v>
      </c>
      <c r="G87" s="172" t="s">
        <v>86</v>
      </c>
    </row>
    <row r="88" spans="2:7" ht="15" customHeight="1">
      <c r="B88" s="118" t="s">
        <v>177</v>
      </c>
      <c r="C88" s="148" t="s">
        <v>90</v>
      </c>
      <c r="D88" s="161">
        <v>5</v>
      </c>
      <c r="E88" s="172">
        <v>4</v>
      </c>
      <c r="F88" s="172">
        <v>5</v>
      </c>
      <c r="G88" s="172" t="s">
        <v>86</v>
      </c>
    </row>
    <row r="89" spans="2:7" s="262" customFormat="1" ht="15" customHeight="1">
      <c r="B89" s="118" t="s">
        <v>178</v>
      </c>
      <c r="C89" s="148" t="s">
        <v>90</v>
      </c>
      <c r="D89" s="161">
        <v>0</v>
      </c>
      <c r="E89" s="172">
        <v>0</v>
      </c>
      <c r="F89" s="172">
        <v>1</v>
      </c>
      <c r="G89" s="172" t="s">
        <v>86</v>
      </c>
    </row>
    <row r="90" spans="2:7" ht="15" customHeight="1">
      <c r="B90" s="118" t="s">
        <v>179</v>
      </c>
      <c r="C90" s="148" t="s">
        <v>90</v>
      </c>
      <c r="D90" s="161">
        <v>62</v>
      </c>
      <c r="E90" s="172">
        <v>52</v>
      </c>
      <c r="F90" s="172">
        <v>45</v>
      </c>
      <c r="G90" s="172" t="s">
        <v>86</v>
      </c>
    </row>
    <row r="91" spans="2:7" ht="15" customHeight="1">
      <c r="B91" s="118" t="s">
        <v>180</v>
      </c>
      <c r="C91" s="148" t="s">
        <v>90</v>
      </c>
      <c r="D91" s="161">
        <v>0</v>
      </c>
      <c r="E91" s="172">
        <v>0</v>
      </c>
      <c r="F91" s="172">
        <v>0</v>
      </c>
      <c r="G91" s="172" t="s">
        <v>86</v>
      </c>
    </row>
    <row r="92" spans="2:7" ht="15" customHeight="1">
      <c r="B92" s="118" t="s">
        <v>181</v>
      </c>
      <c r="C92" s="160" t="s">
        <v>90</v>
      </c>
      <c r="D92" s="185">
        <v>14</v>
      </c>
      <c r="E92" s="172">
        <v>13</v>
      </c>
      <c r="F92" s="172">
        <v>8</v>
      </c>
      <c r="G92" s="172" t="s">
        <v>86</v>
      </c>
    </row>
    <row r="93" spans="2:7" ht="15" customHeight="1" thickBot="1">
      <c r="B93" s="151" t="s">
        <v>68</v>
      </c>
      <c r="C93" s="163" t="s">
        <v>90</v>
      </c>
      <c r="D93" s="153">
        <v>147</v>
      </c>
      <c r="E93" s="179">
        <f>SUM(E87:E92)</f>
        <v>126</v>
      </c>
      <c r="F93" s="179">
        <f>SUM(F87:F92)</f>
        <v>114</v>
      </c>
      <c r="G93" s="179" t="s">
        <v>86</v>
      </c>
    </row>
    <row r="94" spans="2:7" ht="15" customHeight="1">
      <c r="B94" s="144" t="s">
        <v>69</v>
      </c>
      <c r="C94" s="145"/>
      <c r="D94" s="161"/>
      <c r="E94" s="186"/>
      <c r="F94" s="186"/>
      <c r="G94" s="186"/>
    </row>
    <row r="95" spans="2:7" ht="15" customHeight="1">
      <c r="B95" s="118" t="s">
        <v>176</v>
      </c>
      <c r="C95" s="148" t="s">
        <v>90</v>
      </c>
      <c r="D95" s="161">
        <v>1</v>
      </c>
      <c r="E95" s="172">
        <v>1</v>
      </c>
      <c r="F95" s="172">
        <v>0</v>
      </c>
      <c r="G95" s="172" t="s">
        <v>86</v>
      </c>
    </row>
    <row r="96" spans="2:7" ht="15" customHeight="1">
      <c r="B96" s="118" t="s">
        <v>177</v>
      </c>
      <c r="C96" s="148" t="s">
        <v>90</v>
      </c>
      <c r="D96" s="161">
        <v>0</v>
      </c>
      <c r="E96" s="172">
        <v>0</v>
      </c>
      <c r="F96" s="172">
        <v>0</v>
      </c>
      <c r="G96" s="172" t="s">
        <v>86</v>
      </c>
    </row>
    <row r="97" spans="2:7" ht="15" customHeight="1">
      <c r="B97" s="118" t="s">
        <v>178</v>
      </c>
      <c r="C97" s="148" t="s">
        <v>90</v>
      </c>
      <c r="D97" s="161">
        <v>1</v>
      </c>
      <c r="E97" s="172">
        <v>1</v>
      </c>
      <c r="F97" s="172">
        <v>1</v>
      </c>
      <c r="G97" s="172" t="s">
        <v>86</v>
      </c>
    </row>
    <row r="98" spans="2:7" ht="15" customHeight="1">
      <c r="B98" s="118" t="s">
        <v>179</v>
      </c>
      <c r="C98" s="148" t="s">
        <v>90</v>
      </c>
      <c r="D98" s="161">
        <v>87</v>
      </c>
      <c r="E98" s="172">
        <v>84</v>
      </c>
      <c r="F98" s="172">
        <v>77</v>
      </c>
      <c r="G98" s="172" t="s">
        <v>86</v>
      </c>
    </row>
    <row r="99" spans="2:7" ht="15" customHeight="1">
      <c r="B99" s="118" t="s">
        <v>180</v>
      </c>
      <c r="C99" s="148" t="s">
        <v>90</v>
      </c>
      <c r="D99" s="161">
        <v>0</v>
      </c>
      <c r="E99" s="172">
        <v>0</v>
      </c>
      <c r="F99" s="172">
        <v>0</v>
      </c>
      <c r="G99" s="172" t="s">
        <v>86</v>
      </c>
    </row>
    <row r="100" spans="2:7" ht="15" customHeight="1">
      <c r="B100" s="118" t="s">
        <v>181</v>
      </c>
      <c r="C100" s="160" t="s">
        <v>90</v>
      </c>
      <c r="D100" s="161">
        <v>0</v>
      </c>
      <c r="E100" s="172">
        <v>1</v>
      </c>
      <c r="F100" s="172">
        <v>1</v>
      </c>
      <c r="G100" s="172" t="s">
        <v>86</v>
      </c>
    </row>
    <row r="101" spans="2:7" ht="15" customHeight="1" thickBot="1">
      <c r="B101" s="151" t="s">
        <v>70</v>
      </c>
      <c r="C101" s="163" t="s">
        <v>90</v>
      </c>
      <c r="D101" s="164">
        <v>89</v>
      </c>
      <c r="E101" s="179">
        <f>SUM(E95:E100)</f>
        <v>87</v>
      </c>
      <c r="F101" s="179">
        <f>SUM(F95:F100)</f>
        <v>79</v>
      </c>
      <c r="G101" s="179" t="s">
        <v>86</v>
      </c>
    </row>
    <row r="102" spans="2:7" ht="15" customHeight="1">
      <c r="B102" s="144" t="s">
        <v>162</v>
      </c>
      <c r="C102" s="145"/>
      <c r="D102" s="161"/>
      <c r="E102" s="186"/>
      <c r="F102" s="186"/>
      <c r="G102" s="186"/>
    </row>
    <row r="103" spans="2:7" ht="15" customHeight="1">
      <c r="B103" s="118" t="s">
        <v>176</v>
      </c>
      <c r="C103" s="148" t="s">
        <v>90</v>
      </c>
      <c r="D103" s="161">
        <v>89</v>
      </c>
      <c r="E103" s="172" t="s">
        <v>86</v>
      </c>
      <c r="F103" s="172" t="s">
        <v>86</v>
      </c>
      <c r="G103" s="172" t="s">
        <v>86</v>
      </c>
    </row>
    <row r="104" spans="2:7" ht="15" customHeight="1">
      <c r="B104" s="118" t="s">
        <v>177</v>
      </c>
      <c r="C104" s="148" t="s">
        <v>90</v>
      </c>
      <c r="D104" s="161">
        <v>364</v>
      </c>
      <c r="E104" s="172" t="s">
        <v>86</v>
      </c>
      <c r="F104" s="172" t="s">
        <v>86</v>
      </c>
      <c r="G104" s="172" t="s">
        <v>86</v>
      </c>
    </row>
    <row r="105" spans="2:7" ht="15" customHeight="1">
      <c r="B105" s="118" t="s">
        <v>178</v>
      </c>
      <c r="C105" s="148" t="s">
        <v>90</v>
      </c>
      <c r="D105" s="161">
        <v>0</v>
      </c>
      <c r="E105" s="172" t="s">
        <v>86</v>
      </c>
      <c r="F105" s="172" t="s">
        <v>86</v>
      </c>
      <c r="G105" s="172" t="s">
        <v>86</v>
      </c>
    </row>
    <row r="106" spans="2:7" ht="15" customHeight="1">
      <c r="B106" s="118" t="s">
        <v>179</v>
      </c>
      <c r="C106" s="148" t="s">
        <v>90</v>
      </c>
      <c r="D106" s="161">
        <v>50</v>
      </c>
      <c r="E106" s="172" t="s">
        <v>86</v>
      </c>
      <c r="F106" s="172" t="s">
        <v>86</v>
      </c>
      <c r="G106" s="172" t="s">
        <v>86</v>
      </c>
    </row>
    <row r="107" spans="2:7" ht="15" customHeight="1">
      <c r="B107" s="118" t="s">
        <v>180</v>
      </c>
      <c r="C107" s="148" t="s">
        <v>90</v>
      </c>
      <c r="D107" s="161">
        <v>200</v>
      </c>
      <c r="E107" s="172" t="s">
        <v>86</v>
      </c>
      <c r="F107" s="172" t="s">
        <v>86</v>
      </c>
      <c r="G107" s="172" t="s">
        <v>86</v>
      </c>
    </row>
    <row r="108" spans="2:7" ht="15" customHeight="1">
      <c r="B108" s="118" t="s">
        <v>181</v>
      </c>
      <c r="C108" s="160" t="s">
        <v>90</v>
      </c>
      <c r="D108" s="161">
        <v>0</v>
      </c>
      <c r="E108" s="172" t="s">
        <v>86</v>
      </c>
      <c r="F108" s="172" t="s">
        <v>86</v>
      </c>
      <c r="G108" s="172" t="s">
        <v>86</v>
      </c>
    </row>
    <row r="109" spans="2:7" ht="15" customHeight="1" thickBot="1">
      <c r="B109" s="151" t="s">
        <v>169</v>
      </c>
      <c r="C109" s="163" t="s">
        <v>90</v>
      </c>
      <c r="D109" s="164">
        <v>703</v>
      </c>
      <c r="E109" s="179">
        <v>0</v>
      </c>
      <c r="F109" s="179">
        <v>0</v>
      </c>
      <c r="G109" s="179">
        <v>0</v>
      </c>
    </row>
    <row r="110" spans="2:7" ht="15" customHeight="1">
      <c r="B110" s="165" t="s">
        <v>71</v>
      </c>
      <c r="C110" s="166" t="s">
        <v>90</v>
      </c>
      <c r="D110" s="167">
        <f>+D85+D93+D101+D109</f>
        <v>1257</v>
      </c>
      <c r="E110" s="167">
        <f>+E85+E93+E101</f>
        <v>517</v>
      </c>
      <c r="F110" s="167">
        <f>+F85+F93+F101</f>
        <v>478</v>
      </c>
      <c r="G110" s="167" t="s">
        <v>86</v>
      </c>
    </row>
    <row r="111" spans="2:7" ht="15" customHeight="1">
      <c r="B111" s="350" t="s">
        <v>182</v>
      </c>
      <c r="C111" s="350"/>
      <c r="D111" s="350"/>
      <c r="E111" s="350"/>
      <c r="F111" s="350"/>
      <c r="G111" s="350"/>
    </row>
    <row r="112" spans="2:7" ht="15" customHeight="1">
      <c r="B112" s="131"/>
      <c r="C112" s="138"/>
      <c r="D112" s="138"/>
      <c r="E112" s="138"/>
      <c r="F112" s="138"/>
      <c r="G112" s="138"/>
    </row>
    <row r="113" spans="2:7" ht="20.100000000000001" customHeight="1">
      <c r="B113" s="141" t="s">
        <v>183</v>
      </c>
      <c r="C113" s="138"/>
      <c r="D113" s="138"/>
      <c r="E113" s="138"/>
      <c r="F113" s="138"/>
      <c r="G113" s="138"/>
    </row>
    <row r="114" spans="2:7" ht="15" customHeight="1">
      <c r="B114" s="142"/>
      <c r="C114" s="143" t="s">
        <v>53</v>
      </c>
      <c r="D114" s="143">
        <v>2025</v>
      </c>
      <c r="E114" s="143">
        <v>2024</v>
      </c>
      <c r="F114" s="143">
        <v>2023</v>
      </c>
      <c r="G114" s="143">
        <v>2022</v>
      </c>
    </row>
    <row r="115" spans="2:7" ht="15" customHeight="1">
      <c r="B115" s="144" t="s">
        <v>56</v>
      </c>
      <c r="C115" s="145"/>
      <c r="D115" s="146"/>
      <c r="E115" s="171"/>
      <c r="F115" s="171"/>
      <c r="G115" s="171"/>
    </row>
    <row r="116" spans="2:7" ht="15" customHeight="1">
      <c r="B116" s="118" t="s">
        <v>184</v>
      </c>
      <c r="C116" s="148" t="s">
        <v>124</v>
      </c>
      <c r="D116" s="159">
        <v>3.3999999999999998E-3</v>
      </c>
      <c r="E116" s="71">
        <v>0</v>
      </c>
      <c r="F116" s="71">
        <v>0</v>
      </c>
      <c r="G116" s="71">
        <v>0</v>
      </c>
    </row>
    <row r="117" spans="2:7" ht="15" customHeight="1">
      <c r="B117" s="118" t="s">
        <v>185</v>
      </c>
      <c r="C117" s="148" t="s">
        <v>124</v>
      </c>
      <c r="D117" s="159">
        <v>7.4800000000000005E-2</v>
      </c>
      <c r="E117" s="71">
        <v>7.5300000000000006E-2</v>
      </c>
      <c r="F117" s="71">
        <v>6.8702290076335881E-2</v>
      </c>
      <c r="G117" s="71">
        <v>4.7210300429184553E-2</v>
      </c>
    </row>
    <row r="118" spans="2:7" ht="15" customHeight="1">
      <c r="B118" s="118" t="s">
        <v>186</v>
      </c>
      <c r="C118" s="148" t="s">
        <v>124</v>
      </c>
      <c r="D118" s="159">
        <v>0.214</v>
      </c>
      <c r="E118" s="71">
        <v>0.22939999999999999</v>
      </c>
      <c r="F118" s="71">
        <v>0.24045801526717558</v>
      </c>
      <c r="G118" s="71">
        <v>0.25321888412017168</v>
      </c>
    </row>
    <row r="119" spans="2:7" ht="15" customHeight="1">
      <c r="B119" s="118" t="s">
        <v>187</v>
      </c>
      <c r="C119" s="148" t="s">
        <v>124</v>
      </c>
      <c r="D119" s="159">
        <v>0.34</v>
      </c>
      <c r="E119" s="71">
        <v>0.31540000000000001</v>
      </c>
      <c r="F119" s="71">
        <v>0.33206106870229007</v>
      </c>
      <c r="G119" s="71">
        <v>0.27467811158798283</v>
      </c>
    </row>
    <row r="120" spans="2:7" ht="15" customHeight="1">
      <c r="B120" s="118" t="s">
        <v>188</v>
      </c>
      <c r="C120" s="148" t="s">
        <v>124</v>
      </c>
      <c r="D120" s="159">
        <v>0.248</v>
      </c>
      <c r="E120" s="71">
        <v>0.25090000000000001</v>
      </c>
      <c r="F120" s="71">
        <v>0.21755725190839695</v>
      </c>
      <c r="G120" s="71">
        <v>0.27467811158798283</v>
      </c>
    </row>
    <row r="121" spans="2:7" ht="15" customHeight="1">
      <c r="B121" s="118" t="s">
        <v>189</v>
      </c>
      <c r="C121" s="160" t="s">
        <v>124</v>
      </c>
      <c r="D121" s="159">
        <v>0.11899999999999999</v>
      </c>
      <c r="E121" s="71">
        <v>0.129</v>
      </c>
      <c r="F121" s="71">
        <v>0.14122137404580154</v>
      </c>
      <c r="G121" s="71">
        <v>0.15021459227467812</v>
      </c>
    </row>
    <row r="122" spans="2:7" ht="15" customHeight="1" thickBot="1">
      <c r="B122" s="151" t="s">
        <v>61</v>
      </c>
      <c r="C122" s="163" t="s">
        <v>90</v>
      </c>
      <c r="D122" s="174">
        <v>294</v>
      </c>
      <c r="E122" s="178">
        <v>279</v>
      </c>
      <c r="F122" s="178">
        <v>262</v>
      </c>
      <c r="G122" s="178">
        <v>233</v>
      </c>
    </row>
    <row r="123" spans="2:7" ht="15" customHeight="1">
      <c r="B123" s="144" t="s">
        <v>62</v>
      </c>
      <c r="C123" s="145"/>
      <c r="D123" s="157"/>
      <c r="E123" s="176"/>
      <c r="F123" s="176"/>
      <c r="G123" s="176"/>
    </row>
    <row r="124" spans="2:7" ht="15" customHeight="1">
      <c r="B124" s="118" t="s">
        <v>184</v>
      </c>
      <c r="C124" s="148" t="s">
        <v>124</v>
      </c>
      <c r="D124" s="159">
        <v>0</v>
      </c>
      <c r="E124" s="71">
        <v>0</v>
      </c>
      <c r="F124" s="71">
        <v>0</v>
      </c>
      <c r="G124" s="71">
        <v>0</v>
      </c>
    </row>
    <row r="125" spans="2:7" ht="15" customHeight="1">
      <c r="B125" s="118" t="s">
        <v>185</v>
      </c>
      <c r="C125" s="148" t="s">
        <v>124</v>
      </c>
      <c r="D125" s="159">
        <v>6.25E-2</v>
      </c>
      <c r="E125" s="71">
        <v>3.3000000000000002E-2</v>
      </c>
      <c r="F125" s="71">
        <v>6.6037735849056603E-2</v>
      </c>
      <c r="G125" s="71">
        <v>3.3000000000000002E-2</v>
      </c>
    </row>
    <row r="126" spans="2:7" ht="15" customHeight="1">
      <c r="B126" s="118" t="s">
        <v>186</v>
      </c>
      <c r="C126" s="148" t="s">
        <v>124</v>
      </c>
      <c r="D126" s="159">
        <v>0.25</v>
      </c>
      <c r="E126" s="71">
        <v>0.26200000000000001</v>
      </c>
      <c r="F126" s="71">
        <v>0.22641509433962265</v>
      </c>
      <c r="G126" s="71">
        <v>0.21099999999999999</v>
      </c>
    </row>
    <row r="127" spans="2:7" ht="15" customHeight="1">
      <c r="B127" s="118" t="s">
        <v>187</v>
      </c>
      <c r="C127" s="148" t="s">
        <v>124</v>
      </c>
      <c r="D127" s="159">
        <v>0.3125</v>
      </c>
      <c r="E127" s="71">
        <v>0.27900000000000003</v>
      </c>
      <c r="F127" s="71">
        <v>0.312</v>
      </c>
      <c r="G127" s="71">
        <v>0.27800000000000002</v>
      </c>
    </row>
    <row r="128" spans="2:7" ht="15" customHeight="1">
      <c r="B128" s="118" t="s">
        <v>188</v>
      </c>
      <c r="C128" s="148" t="s">
        <v>124</v>
      </c>
      <c r="D128" s="159">
        <v>0.29859999999999998</v>
      </c>
      <c r="E128" s="71">
        <v>0.311</v>
      </c>
      <c r="F128" s="71">
        <v>0.28299999999999997</v>
      </c>
      <c r="G128" s="71">
        <v>0.32200000000000001</v>
      </c>
    </row>
    <row r="129" spans="2:8" ht="15" customHeight="1">
      <c r="B129" s="118" t="s">
        <v>189</v>
      </c>
      <c r="C129" s="160" t="s">
        <v>124</v>
      </c>
      <c r="D129" s="149">
        <v>7.6399999999999996E-2</v>
      </c>
      <c r="E129" s="71">
        <v>0.115</v>
      </c>
      <c r="F129" s="71">
        <v>0.113</v>
      </c>
      <c r="G129" s="71">
        <v>0.156</v>
      </c>
      <c r="H129" s="138"/>
    </row>
    <row r="130" spans="2:8" ht="15" customHeight="1" thickBot="1">
      <c r="B130" s="151" t="s">
        <v>68</v>
      </c>
      <c r="C130" s="163" t="s">
        <v>90</v>
      </c>
      <c r="D130" s="153">
        <v>141</v>
      </c>
      <c r="E130" s="179">
        <v>122</v>
      </c>
      <c r="F130" s="179">
        <v>106</v>
      </c>
      <c r="G130" s="179">
        <v>90</v>
      </c>
      <c r="H130" s="138"/>
    </row>
    <row r="131" spans="2:8" ht="15" customHeight="1">
      <c r="B131" s="144" t="s">
        <v>69</v>
      </c>
      <c r="C131" s="145"/>
      <c r="D131" s="161"/>
      <c r="E131" s="186"/>
      <c r="F131" s="186"/>
      <c r="G131" s="186"/>
      <c r="H131" s="138"/>
    </row>
    <row r="132" spans="2:8" ht="15" customHeight="1">
      <c r="B132" s="118" t="s">
        <v>184</v>
      </c>
      <c r="C132" s="148" t="s">
        <v>124</v>
      </c>
      <c r="D132" s="159">
        <v>0</v>
      </c>
      <c r="E132" s="71">
        <v>1.1764705882352941E-2</v>
      </c>
      <c r="F132" s="71">
        <v>0</v>
      </c>
      <c r="G132" s="71">
        <v>0</v>
      </c>
      <c r="H132" s="138"/>
    </row>
    <row r="133" spans="2:8" ht="15" customHeight="1">
      <c r="B133" s="118" t="s">
        <v>185</v>
      </c>
      <c r="C133" s="148" t="s">
        <v>124</v>
      </c>
      <c r="D133" s="159">
        <v>0.13950000000000001</v>
      </c>
      <c r="E133" s="71">
        <v>0.16470588235294117</v>
      </c>
      <c r="F133" s="71">
        <v>0.122</v>
      </c>
      <c r="G133" s="71">
        <v>7.6999999999999999E-2</v>
      </c>
      <c r="H133" s="138"/>
    </row>
    <row r="134" spans="2:8" s="262" customFormat="1" ht="15" customHeight="1">
      <c r="B134" s="118" t="s">
        <v>186</v>
      </c>
      <c r="C134" s="148" t="s">
        <v>124</v>
      </c>
      <c r="D134" s="159">
        <v>0.27910000000000001</v>
      </c>
      <c r="E134" s="71">
        <v>0.27058823529411763</v>
      </c>
      <c r="F134" s="71">
        <v>0.27</v>
      </c>
      <c r="G134" s="71">
        <v>0.246</v>
      </c>
    </row>
    <row r="135" spans="2:8" ht="15" customHeight="1">
      <c r="B135" s="118" t="s">
        <v>187</v>
      </c>
      <c r="C135" s="148" t="s">
        <v>124</v>
      </c>
      <c r="D135" s="159">
        <v>0.1744</v>
      </c>
      <c r="E135" s="71">
        <v>0.16470588235294117</v>
      </c>
      <c r="F135" s="71">
        <v>0.17499999999999999</v>
      </c>
      <c r="G135" s="71">
        <v>0.2</v>
      </c>
      <c r="H135" s="138"/>
    </row>
    <row r="136" spans="2:8" ht="15" customHeight="1">
      <c r="B136" s="118" t="s">
        <v>188</v>
      </c>
      <c r="C136" s="148" t="s">
        <v>124</v>
      </c>
      <c r="D136" s="159">
        <v>0.25580000000000003</v>
      </c>
      <c r="E136" s="71">
        <v>0.27058823529411763</v>
      </c>
      <c r="F136" s="71">
        <v>0.311</v>
      </c>
      <c r="G136" s="71">
        <v>0.33800000000000002</v>
      </c>
      <c r="H136" s="138"/>
    </row>
    <row r="137" spans="2:8" ht="15" customHeight="1">
      <c r="B137" s="118" t="s">
        <v>189</v>
      </c>
      <c r="C137" s="160" t="s">
        <v>124</v>
      </c>
      <c r="D137" s="159">
        <v>0.1512</v>
      </c>
      <c r="E137" s="71">
        <v>0.11764705882352941</v>
      </c>
      <c r="F137" s="71">
        <v>0.122</v>
      </c>
      <c r="G137" s="71">
        <v>0.13900000000000001</v>
      </c>
      <c r="H137" s="138"/>
    </row>
    <row r="138" spans="2:8" ht="15" customHeight="1" thickBot="1">
      <c r="B138" s="151" t="s">
        <v>70</v>
      </c>
      <c r="C138" s="163" t="s">
        <v>90</v>
      </c>
      <c r="D138" s="153">
        <v>86</v>
      </c>
      <c r="E138" s="179">
        <v>85</v>
      </c>
      <c r="F138" s="179">
        <v>74</v>
      </c>
      <c r="G138" s="179">
        <v>65</v>
      </c>
      <c r="H138" s="138"/>
    </row>
    <row r="139" spans="2:8" ht="15" customHeight="1">
      <c r="B139" s="144" t="s">
        <v>162</v>
      </c>
      <c r="C139" s="145"/>
      <c r="D139" s="161"/>
      <c r="E139" s="186"/>
      <c r="F139" s="186"/>
      <c r="G139" s="186"/>
      <c r="H139" s="138"/>
    </row>
    <row r="140" spans="2:8" ht="15" customHeight="1">
      <c r="B140" s="118" t="s">
        <v>184</v>
      </c>
      <c r="C140" s="148" t="s">
        <v>124</v>
      </c>
      <c r="D140" s="159">
        <v>3.0000000000000001E-3</v>
      </c>
      <c r="E140" s="172" t="s">
        <v>86</v>
      </c>
      <c r="F140" s="172" t="s">
        <v>86</v>
      </c>
      <c r="G140" s="172" t="s">
        <v>86</v>
      </c>
      <c r="H140" s="138"/>
    </row>
    <row r="141" spans="2:8" ht="15" customHeight="1">
      <c r="B141" s="118" t="s">
        <v>185</v>
      </c>
      <c r="C141" s="148" t="s">
        <v>124</v>
      </c>
      <c r="D141" s="159">
        <v>7.9799999999999996E-2</v>
      </c>
      <c r="E141" s="172" t="s">
        <v>86</v>
      </c>
      <c r="F141" s="172" t="s">
        <v>86</v>
      </c>
      <c r="G141" s="172" t="s">
        <v>86</v>
      </c>
      <c r="H141" s="138"/>
    </row>
    <row r="142" spans="2:8" ht="15" customHeight="1">
      <c r="B142" s="118" t="s">
        <v>186</v>
      </c>
      <c r="C142" s="148" t="s">
        <v>124</v>
      </c>
      <c r="D142" s="159">
        <v>0.22900000000000001</v>
      </c>
      <c r="E142" s="172" t="s">
        <v>86</v>
      </c>
      <c r="F142" s="172" t="s">
        <v>86</v>
      </c>
      <c r="G142" s="172" t="s">
        <v>86</v>
      </c>
      <c r="H142" s="138"/>
    </row>
    <row r="143" spans="2:8" ht="15" customHeight="1">
      <c r="B143" s="118" t="s">
        <v>187</v>
      </c>
      <c r="C143" s="148" t="s">
        <v>124</v>
      </c>
      <c r="D143" s="159">
        <v>0.2747</v>
      </c>
      <c r="E143" s="172" t="s">
        <v>86</v>
      </c>
      <c r="F143" s="172" t="s">
        <v>86</v>
      </c>
      <c r="G143" s="172" t="s">
        <v>86</v>
      </c>
      <c r="H143" s="138"/>
    </row>
    <row r="144" spans="2:8" ht="15" customHeight="1">
      <c r="B144" s="118" t="s">
        <v>188</v>
      </c>
      <c r="C144" s="148" t="s">
        <v>124</v>
      </c>
      <c r="D144" s="159">
        <v>0.26740000000000003</v>
      </c>
      <c r="E144" s="172" t="s">
        <v>86</v>
      </c>
      <c r="F144" s="172" t="s">
        <v>86</v>
      </c>
      <c r="G144" s="172" t="s">
        <v>86</v>
      </c>
      <c r="H144" s="138"/>
    </row>
    <row r="145" spans="2:9" ht="15" customHeight="1">
      <c r="B145" s="118" t="s">
        <v>189</v>
      </c>
      <c r="C145" s="160" t="s">
        <v>124</v>
      </c>
      <c r="D145" s="159">
        <v>0.1462</v>
      </c>
      <c r="E145" s="172" t="s">
        <v>86</v>
      </c>
      <c r="F145" s="172" t="s">
        <v>86</v>
      </c>
      <c r="G145" s="172" t="s">
        <v>86</v>
      </c>
      <c r="H145" s="138"/>
      <c r="I145" s="138"/>
    </row>
    <row r="146" spans="2:9" ht="15" customHeight="1" thickBot="1">
      <c r="B146" s="151" t="s">
        <v>162</v>
      </c>
      <c r="C146" s="163" t="s">
        <v>90</v>
      </c>
      <c r="D146" s="153">
        <v>677</v>
      </c>
      <c r="E146" s="179">
        <v>0</v>
      </c>
      <c r="F146" s="179">
        <v>0</v>
      </c>
      <c r="G146" s="179">
        <v>0</v>
      </c>
      <c r="H146" s="138"/>
      <c r="I146" s="138"/>
    </row>
    <row r="147" spans="2:9" ht="15" customHeight="1">
      <c r="B147" s="165" t="s">
        <v>71</v>
      </c>
      <c r="C147" s="166" t="s">
        <v>90</v>
      </c>
      <c r="D147" s="167">
        <f>+D122+D130+D138+D146</f>
        <v>1198</v>
      </c>
      <c r="E147" s="167">
        <f>+E122+E130+E138</f>
        <v>486</v>
      </c>
      <c r="F147" s="167">
        <f>+F122+F130+F138</f>
        <v>442</v>
      </c>
      <c r="G147" s="167">
        <f>+G122+G130+G138</f>
        <v>388</v>
      </c>
      <c r="H147" s="138"/>
      <c r="I147" s="138"/>
    </row>
    <row r="148" spans="2:9" ht="15" customHeight="1">
      <c r="B148" s="138"/>
      <c r="C148" s="138"/>
      <c r="D148" s="138"/>
      <c r="E148" s="138"/>
      <c r="F148" s="138"/>
      <c r="G148" s="138"/>
      <c r="H148" s="138"/>
      <c r="I148" s="138"/>
    </row>
    <row r="149" spans="2:9" ht="20.100000000000001" customHeight="1">
      <c r="B149" s="141" t="s">
        <v>190</v>
      </c>
      <c r="C149" s="138"/>
      <c r="D149" s="138"/>
      <c r="E149" s="138"/>
      <c r="F149" s="138"/>
      <c r="G149" s="138"/>
      <c r="H149" s="138"/>
      <c r="I149" s="138"/>
    </row>
    <row r="150" spans="2:9" ht="15" customHeight="1">
      <c r="B150" s="142"/>
      <c r="C150" s="143" t="s">
        <v>53</v>
      </c>
      <c r="D150" s="143">
        <v>2025</v>
      </c>
      <c r="E150" s="143">
        <v>2024</v>
      </c>
      <c r="F150" s="143">
        <v>2023</v>
      </c>
      <c r="G150" s="143">
        <v>2022</v>
      </c>
      <c r="H150" s="138"/>
      <c r="I150" s="138"/>
    </row>
    <row r="151" spans="2:9" ht="15" customHeight="1">
      <c r="B151" s="144" t="s">
        <v>56</v>
      </c>
      <c r="C151" s="145"/>
      <c r="D151" s="146"/>
      <c r="E151" s="171"/>
      <c r="F151" s="171"/>
      <c r="G151" s="171"/>
      <c r="H151" s="138"/>
      <c r="I151" s="138"/>
    </row>
    <row r="152" spans="2:9" ht="15" customHeight="1">
      <c r="B152" s="118" t="s">
        <v>166</v>
      </c>
      <c r="C152" s="148" t="s">
        <v>124</v>
      </c>
      <c r="D152" s="159">
        <v>8.9300000000000004E-2</v>
      </c>
      <c r="E152" s="71">
        <v>0.13700000000000001</v>
      </c>
      <c r="F152" s="71">
        <v>8.5000000000000006E-2</v>
      </c>
      <c r="G152" s="71">
        <v>0.185</v>
      </c>
      <c r="H152" s="138"/>
      <c r="I152" s="138"/>
    </row>
    <row r="153" spans="2:9" ht="15" customHeight="1">
      <c r="B153" s="118" t="s">
        <v>167</v>
      </c>
      <c r="C153" s="148" t="s">
        <v>124</v>
      </c>
      <c r="D153" s="159">
        <v>0.2429</v>
      </c>
      <c r="E153" s="71">
        <v>0.25</v>
      </c>
      <c r="F153" s="71">
        <v>0.19700000000000001</v>
      </c>
      <c r="G153" s="71">
        <v>0.40799999999999997</v>
      </c>
      <c r="H153" s="138"/>
      <c r="I153" s="138"/>
    </row>
    <row r="154" spans="2:9" ht="15" customHeight="1" thickBot="1">
      <c r="B154" s="119" t="s">
        <v>168</v>
      </c>
      <c r="C154" s="187" t="s">
        <v>124</v>
      </c>
      <c r="D154" s="188">
        <v>0</v>
      </c>
      <c r="E154" s="189">
        <v>0</v>
      </c>
      <c r="F154" s="189">
        <v>0</v>
      </c>
      <c r="G154" s="189" t="s">
        <v>86</v>
      </c>
      <c r="H154" s="138"/>
      <c r="I154" s="138"/>
    </row>
    <row r="155" spans="2:9" ht="15" customHeight="1">
      <c r="B155" s="155" t="s">
        <v>62</v>
      </c>
      <c r="C155" s="145"/>
      <c r="D155" s="159"/>
      <c r="E155" s="177"/>
      <c r="F155" s="177"/>
      <c r="G155" s="177"/>
      <c r="H155" s="138"/>
      <c r="I155" s="138"/>
    </row>
    <row r="156" spans="2:9" ht="15" customHeight="1">
      <c r="B156" s="118" t="s">
        <v>166</v>
      </c>
      <c r="C156" s="148" t="s">
        <v>124</v>
      </c>
      <c r="D156" s="159">
        <v>0.18060000000000001</v>
      </c>
      <c r="E156" s="71">
        <v>0.19</v>
      </c>
      <c r="F156" s="71">
        <v>0.129</v>
      </c>
      <c r="G156" s="71">
        <v>0.08</v>
      </c>
      <c r="H156" s="138"/>
      <c r="I156" s="138"/>
    </row>
    <row r="157" spans="2:9" ht="15" customHeight="1">
      <c r="B157" s="118" t="s">
        <v>167</v>
      </c>
      <c r="C157" s="148" t="s">
        <v>124</v>
      </c>
      <c r="D157" s="149">
        <v>9.9000000000000005E-2</v>
      </c>
      <c r="E157" s="71">
        <v>0.10199999999999999</v>
      </c>
      <c r="F157" s="71">
        <v>7.6999999999999999E-2</v>
      </c>
      <c r="G157" s="71">
        <v>7.4999999999999997E-2</v>
      </c>
      <c r="H157" s="138"/>
      <c r="I157" s="138"/>
    </row>
    <row r="158" spans="2:9" ht="15" customHeight="1" thickBot="1">
      <c r="B158" s="119" t="s">
        <v>168</v>
      </c>
      <c r="C158" s="187" t="s">
        <v>124</v>
      </c>
      <c r="D158" s="188">
        <v>0</v>
      </c>
      <c r="E158" s="189">
        <v>0</v>
      </c>
      <c r="F158" s="189">
        <v>0</v>
      </c>
      <c r="G158" s="189" t="s">
        <v>86</v>
      </c>
      <c r="H158" s="138"/>
      <c r="I158" s="138"/>
    </row>
    <row r="159" spans="2:9" ht="15" customHeight="1">
      <c r="B159" s="155" t="s">
        <v>69</v>
      </c>
      <c r="C159" s="145"/>
      <c r="D159" s="159"/>
      <c r="E159" s="177"/>
      <c r="F159" s="177"/>
      <c r="G159" s="177"/>
      <c r="H159" s="138" t="s">
        <v>191</v>
      </c>
      <c r="I159" s="138"/>
    </row>
    <row r="160" spans="2:9" ht="15" customHeight="1">
      <c r="B160" s="118" t="s">
        <v>166</v>
      </c>
      <c r="C160" s="148" t="s">
        <v>124</v>
      </c>
      <c r="D160" s="159">
        <v>7.4099999999999999E-2</v>
      </c>
      <c r="E160" s="71">
        <v>5.5E-2</v>
      </c>
      <c r="F160" s="71">
        <v>0.128</v>
      </c>
      <c r="G160" s="71">
        <v>0.35</v>
      </c>
      <c r="H160" s="138"/>
      <c r="I160" s="138"/>
    </row>
    <row r="161" spans="2:9" ht="15" customHeight="1">
      <c r="B161" s="118" t="s">
        <v>167</v>
      </c>
      <c r="C161" s="148" t="s">
        <v>124</v>
      </c>
      <c r="D161" s="159">
        <v>3.1300000000000001E-2</v>
      </c>
      <c r="E161" s="71">
        <v>6.7000000000000004E-2</v>
      </c>
      <c r="F161" s="71">
        <v>9.4E-2</v>
      </c>
      <c r="G161" s="71">
        <v>0.12</v>
      </c>
      <c r="H161" s="138"/>
      <c r="I161" s="138"/>
    </row>
    <row r="162" spans="2:9" ht="15" customHeight="1" thickBot="1">
      <c r="B162" s="119" t="s">
        <v>168</v>
      </c>
      <c r="C162" s="187" t="s">
        <v>124</v>
      </c>
      <c r="D162" s="188">
        <v>0</v>
      </c>
      <c r="E162" s="189">
        <v>0</v>
      </c>
      <c r="F162" s="189">
        <v>0</v>
      </c>
      <c r="G162" s="189" t="s">
        <v>86</v>
      </c>
      <c r="H162" s="138"/>
      <c r="I162" s="138"/>
    </row>
    <row r="163" spans="2:9" ht="15" customHeight="1">
      <c r="B163" s="144" t="s">
        <v>162</v>
      </c>
      <c r="C163" s="145"/>
      <c r="D163" s="159"/>
      <c r="E163" s="177"/>
      <c r="F163" s="177"/>
      <c r="G163" s="177"/>
      <c r="H163" s="138"/>
      <c r="I163" s="138"/>
    </row>
    <row r="164" spans="2:9" ht="15" customHeight="1">
      <c r="B164" s="118" t="s">
        <v>166</v>
      </c>
      <c r="C164" s="148" t="s">
        <v>124</v>
      </c>
      <c r="D164" s="159">
        <v>5.7000000000000002E-3</v>
      </c>
      <c r="E164" s="172" t="s">
        <v>86</v>
      </c>
      <c r="F164" s="172" t="s">
        <v>86</v>
      </c>
      <c r="G164" s="172" t="s">
        <v>86</v>
      </c>
      <c r="H164" s="138"/>
      <c r="I164" s="138"/>
    </row>
    <row r="165" spans="2:9" ht="15" customHeight="1">
      <c r="B165" s="118" t="s">
        <v>167</v>
      </c>
      <c r="C165" s="148" t="s">
        <v>124</v>
      </c>
      <c r="D165" s="159">
        <v>6.1999999999999998E-3</v>
      </c>
      <c r="E165" s="172" t="s">
        <v>86</v>
      </c>
      <c r="F165" s="172" t="s">
        <v>86</v>
      </c>
      <c r="G165" s="172" t="s">
        <v>86</v>
      </c>
      <c r="H165" s="138"/>
      <c r="I165" s="138"/>
    </row>
    <row r="166" spans="2:9" ht="15" customHeight="1" thickBot="1">
      <c r="B166" s="119" t="s">
        <v>168</v>
      </c>
      <c r="C166" s="187" t="s">
        <v>124</v>
      </c>
      <c r="D166" s="188">
        <v>0</v>
      </c>
      <c r="E166" s="172" t="s">
        <v>86</v>
      </c>
      <c r="F166" s="172" t="s">
        <v>86</v>
      </c>
      <c r="G166" s="172" t="s">
        <v>86</v>
      </c>
      <c r="H166" s="138"/>
      <c r="I166" s="138"/>
    </row>
    <row r="167" spans="2:9" ht="15" customHeight="1">
      <c r="B167" s="309" t="s">
        <v>192</v>
      </c>
      <c r="C167" s="310" t="s">
        <v>124</v>
      </c>
      <c r="D167" s="335">
        <v>5.2499999999999998E-2</v>
      </c>
      <c r="E167" s="335">
        <v>0.14199999999999999</v>
      </c>
      <c r="F167" s="335">
        <f>+F201</f>
        <v>0.11312217194570136</v>
      </c>
      <c r="G167" s="335">
        <f>+G201</f>
        <v>0.20103092783505155</v>
      </c>
      <c r="H167" s="138"/>
      <c r="I167" s="138"/>
    </row>
    <row r="168" spans="2:9" ht="21" customHeight="1">
      <c r="B168" s="449" t="s">
        <v>193</v>
      </c>
      <c r="C168" s="449"/>
      <c r="D168" s="449"/>
      <c r="E168" s="449"/>
      <c r="F168" s="449"/>
      <c r="G168" s="449"/>
      <c r="H168" s="138"/>
      <c r="I168" s="138"/>
    </row>
    <row r="169" spans="2:9" ht="17.25" customHeight="1">
      <c r="B169" s="263" t="s">
        <v>194</v>
      </c>
      <c r="C169" s="138"/>
      <c r="D169" s="138"/>
      <c r="E169" s="138"/>
      <c r="F169" s="138"/>
      <c r="G169" s="138"/>
      <c r="H169" s="138"/>
      <c r="I169" s="138"/>
    </row>
    <row r="170" spans="2:9" ht="15" customHeight="1">
      <c r="B170" s="263"/>
      <c r="C170" s="138"/>
      <c r="D170" s="138"/>
      <c r="E170" s="138"/>
      <c r="F170" s="138"/>
      <c r="G170" s="138"/>
      <c r="H170" s="138"/>
      <c r="I170" s="138"/>
    </row>
    <row r="171" spans="2:9" ht="20.100000000000001" customHeight="1">
      <c r="B171" s="141" t="s">
        <v>195</v>
      </c>
      <c r="C171" s="138"/>
      <c r="D171" s="138"/>
      <c r="E171" s="138"/>
      <c r="F171" s="138"/>
      <c r="G171" s="138"/>
      <c r="H171" s="138" t="s">
        <v>196</v>
      </c>
      <c r="I171" s="138"/>
    </row>
    <row r="172" spans="2:9" ht="15" customHeight="1">
      <c r="B172" s="142"/>
      <c r="C172" s="143" t="s">
        <v>53</v>
      </c>
      <c r="D172" s="143">
        <v>2025</v>
      </c>
      <c r="E172" s="143">
        <v>2024</v>
      </c>
      <c r="F172" s="143">
        <v>2023</v>
      </c>
      <c r="G172" s="143">
        <v>2022</v>
      </c>
      <c r="H172" s="138"/>
      <c r="I172" s="138"/>
    </row>
    <row r="173" spans="2:9" ht="15" customHeight="1">
      <c r="B173" s="144" t="s">
        <v>56</v>
      </c>
      <c r="C173" s="145"/>
      <c r="D173" s="159"/>
      <c r="E173" s="171"/>
      <c r="F173" s="171"/>
      <c r="G173" s="171"/>
      <c r="H173" s="138"/>
      <c r="I173" s="138"/>
    </row>
    <row r="174" spans="2:9" ht="15" customHeight="1">
      <c r="B174" s="118" t="s">
        <v>184</v>
      </c>
      <c r="C174" s="148" t="s">
        <v>124</v>
      </c>
      <c r="D174" s="159">
        <v>0</v>
      </c>
      <c r="E174" s="71">
        <v>0</v>
      </c>
      <c r="F174" s="71">
        <v>0</v>
      </c>
      <c r="G174" s="71">
        <v>1</v>
      </c>
      <c r="H174" s="138"/>
      <c r="I174" s="138"/>
    </row>
    <row r="175" spans="2:9" ht="15" customHeight="1">
      <c r="B175" s="118" t="s">
        <v>185</v>
      </c>
      <c r="C175" s="148" t="s">
        <v>124</v>
      </c>
      <c r="D175" s="159">
        <v>9.0899999999999995E-2</v>
      </c>
      <c r="E175" s="71">
        <v>4.8000000000000001E-2</v>
      </c>
      <c r="F175" s="71">
        <v>0.111</v>
      </c>
      <c r="G175" s="71">
        <v>0.54500000000000004</v>
      </c>
      <c r="H175" s="138"/>
      <c r="I175" s="138"/>
    </row>
    <row r="176" spans="2:9" ht="15" customHeight="1">
      <c r="B176" s="118" t="s">
        <v>186</v>
      </c>
      <c r="C176" s="148" t="s">
        <v>124</v>
      </c>
      <c r="D176" s="159">
        <v>1.61E-2</v>
      </c>
      <c r="E176" s="71">
        <v>0.219</v>
      </c>
      <c r="F176" s="71">
        <v>1.6E-2</v>
      </c>
      <c r="G176" s="71">
        <v>0.23699999999999999</v>
      </c>
      <c r="H176" s="138"/>
      <c r="I176" s="138"/>
    </row>
    <row r="177" spans="2:9" ht="15" customHeight="1">
      <c r="B177" s="118" t="s">
        <v>187</v>
      </c>
      <c r="C177" s="148" t="s">
        <v>124</v>
      </c>
      <c r="D177" s="159">
        <v>0.28000000000000003</v>
      </c>
      <c r="E177" s="71">
        <v>0.182</v>
      </c>
      <c r="F177" s="71">
        <v>0.161</v>
      </c>
      <c r="G177" s="71">
        <v>0.26600000000000001</v>
      </c>
      <c r="H177" s="138"/>
      <c r="I177" s="138"/>
    </row>
    <row r="178" spans="2:9" s="262" customFormat="1" ht="15" customHeight="1">
      <c r="B178" s="118" t="s">
        <v>188</v>
      </c>
      <c r="C178" s="148" t="s">
        <v>124</v>
      </c>
      <c r="D178" s="308">
        <v>5.4800000000000001E-2</v>
      </c>
      <c r="E178" s="71">
        <v>0.1</v>
      </c>
      <c r="F178" s="71">
        <v>0.14000000000000001</v>
      </c>
      <c r="G178" s="71">
        <v>0.156</v>
      </c>
    </row>
    <row r="179" spans="2:9" s="262" customFormat="1" ht="15" customHeight="1" thickBot="1">
      <c r="B179" s="119" t="s">
        <v>189</v>
      </c>
      <c r="C179" s="187" t="s">
        <v>124</v>
      </c>
      <c r="D179" s="188">
        <v>5.7099999999999998E-2</v>
      </c>
      <c r="E179" s="189">
        <v>0.222</v>
      </c>
      <c r="F179" s="189">
        <v>0.108</v>
      </c>
      <c r="G179" s="189">
        <v>0.17100000000000001</v>
      </c>
    </row>
    <row r="180" spans="2:9" ht="15" customHeight="1">
      <c r="B180" s="155" t="s">
        <v>62</v>
      </c>
      <c r="C180" s="145"/>
      <c r="D180" s="159"/>
      <c r="E180" s="177"/>
      <c r="F180" s="177"/>
      <c r="G180" s="177"/>
      <c r="H180" s="138"/>
      <c r="I180" s="138"/>
    </row>
    <row r="181" spans="2:9" ht="15" customHeight="1">
      <c r="B181" s="118" t="s">
        <v>184</v>
      </c>
      <c r="C181" s="148" t="s">
        <v>124</v>
      </c>
      <c r="D181" s="159">
        <v>0</v>
      </c>
      <c r="E181" s="71">
        <v>0</v>
      </c>
      <c r="F181" s="71">
        <v>0</v>
      </c>
      <c r="G181" s="71">
        <v>0</v>
      </c>
      <c r="H181" s="138"/>
      <c r="I181" s="138"/>
    </row>
    <row r="182" spans="2:9" ht="15" customHeight="1">
      <c r="B182" s="118" t="s">
        <v>185</v>
      </c>
      <c r="C182" s="148" t="s">
        <v>124</v>
      </c>
      <c r="D182" s="159">
        <v>0</v>
      </c>
      <c r="E182" s="71">
        <v>0.5</v>
      </c>
      <c r="F182" s="71">
        <v>0</v>
      </c>
      <c r="G182" s="71">
        <v>0</v>
      </c>
      <c r="H182" s="138"/>
      <c r="I182" s="138"/>
    </row>
    <row r="183" spans="2:9" ht="15" customHeight="1">
      <c r="B183" s="118" t="s">
        <v>186</v>
      </c>
      <c r="C183" s="148" t="s">
        <v>124</v>
      </c>
      <c r="D183" s="159">
        <v>5.5599999999999997E-2</v>
      </c>
      <c r="E183" s="71">
        <v>0.125</v>
      </c>
      <c r="F183" s="71">
        <v>0.125</v>
      </c>
      <c r="G183" s="71">
        <v>0.105</v>
      </c>
      <c r="H183" s="138"/>
      <c r="I183" s="138"/>
    </row>
    <row r="184" spans="2:9" ht="15" customHeight="1">
      <c r="B184" s="118" t="s">
        <v>187</v>
      </c>
      <c r="C184" s="148" t="s">
        <v>124</v>
      </c>
      <c r="D184" s="159">
        <v>0.35560000000000003</v>
      </c>
      <c r="E184" s="71">
        <v>0.20599999999999999</v>
      </c>
      <c r="F184" s="71">
        <v>9.0999999999999998E-2</v>
      </c>
      <c r="G184" s="71">
        <v>0.04</v>
      </c>
      <c r="H184" s="138"/>
      <c r="I184" s="138"/>
    </row>
    <row r="185" spans="2:9" ht="15" customHeight="1">
      <c r="B185" s="118" t="s">
        <v>188</v>
      </c>
      <c r="C185" s="148" t="s">
        <v>124</v>
      </c>
      <c r="D185" s="308">
        <v>4.65E-2</v>
      </c>
      <c r="E185" s="71">
        <v>7.9000000000000001E-2</v>
      </c>
      <c r="F185" s="71">
        <v>0.2</v>
      </c>
      <c r="G185" s="71">
        <v>0.13800000000000001</v>
      </c>
      <c r="H185" s="138"/>
      <c r="I185" s="138"/>
    </row>
    <row r="186" spans="2:9" ht="15" customHeight="1" thickBot="1">
      <c r="B186" s="119" t="s">
        <v>189</v>
      </c>
      <c r="C186" s="187" t="s">
        <v>124</v>
      </c>
      <c r="D186" s="188">
        <v>0</v>
      </c>
      <c r="E186" s="189">
        <v>0.14299999999999999</v>
      </c>
      <c r="F186" s="189">
        <v>0</v>
      </c>
      <c r="G186" s="189">
        <v>0</v>
      </c>
      <c r="H186" s="138"/>
      <c r="I186" s="138"/>
    </row>
    <row r="187" spans="2:9" ht="15" customHeight="1">
      <c r="B187" s="155" t="s">
        <v>69</v>
      </c>
      <c r="C187" s="145"/>
      <c r="D187" s="159"/>
      <c r="E187" s="177"/>
      <c r="F187" s="177"/>
      <c r="G187" s="177"/>
      <c r="H187" s="138"/>
      <c r="I187" s="138"/>
    </row>
    <row r="188" spans="2:9" ht="15" customHeight="1">
      <c r="B188" s="118" t="s">
        <v>184</v>
      </c>
      <c r="C188" s="148" t="s">
        <v>124</v>
      </c>
      <c r="D188" s="159">
        <v>0</v>
      </c>
      <c r="E188" s="71">
        <v>0</v>
      </c>
      <c r="F188" s="71">
        <v>0</v>
      </c>
      <c r="G188" s="71">
        <v>0</v>
      </c>
      <c r="H188" s="138"/>
      <c r="I188" s="138"/>
    </row>
    <row r="189" spans="2:9" ht="15" customHeight="1">
      <c r="B189" s="118" t="s">
        <v>185</v>
      </c>
      <c r="C189" s="148" t="s">
        <v>124</v>
      </c>
      <c r="D189" s="159">
        <v>0</v>
      </c>
      <c r="E189" s="71">
        <v>0</v>
      </c>
      <c r="F189" s="71">
        <v>0.111</v>
      </c>
      <c r="G189" s="71">
        <v>0.8</v>
      </c>
      <c r="H189" s="138"/>
      <c r="I189" s="138"/>
    </row>
    <row r="190" spans="2:9" ht="15" customHeight="1">
      <c r="B190" s="118" t="s">
        <v>186</v>
      </c>
      <c r="C190" s="148" t="s">
        <v>124</v>
      </c>
      <c r="D190" s="159">
        <v>0</v>
      </c>
      <c r="E190" s="71">
        <v>0</v>
      </c>
      <c r="F190" s="71">
        <v>0.3</v>
      </c>
      <c r="G190" s="71">
        <v>0.313</v>
      </c>
      <c r="H190" s="138"/>
      <c r="I190" s="138"/>
    </row>
    <row r="191" spans="2:9" ht="15" customHeight="1">
      <c r="B191" s="118" t="s">
        <v>187</v>
      </c>
      <c r="C191" s="148" t="s">
        <v>124</v>
      </c>
      <c r="D191" s="159">
        <v>0.33329999999999999</v>
      </c>
      <c r="E191" s="71">
        <v>0.14299999999999999</v>
      </c>
      <c r="F191" s="71">
        <v>0</v>
      </c>
      <c r="G191" s="71">
        <v>0.154</v>
      </c>
      <c r="H191" s="138"/>
      <c r="I191" s="138"/>
    </row>
    <row r="192" spans="2:9" ht="15" customHeight="1">
      <c r="B192" s="118" t="s">
        <v>188</v>
      </c>
      <c r="C192" s="148" t="s">
        <v>124</v>
      </c>
      <c r="D192" s="308">
        <v>0</v>
      </c>
      <c r="E192" s="71">
        <v>4.2999999999999997E-2</v>
      </c>
      <c r="F192" s="71">
        <v>4.2999999999999997E-2</v>
      </c>
      <c r="G192" s="71">
        <v>0.182</v>
      </c>
      <c r="H192" s="138"/>
      <c r="I192" s="138"/>
    </row>
    <row r="193" spans="2:9" ht="15" customHeight="1" thickBot="1">
      <c r="B193" s="119" t="s">
        <v>189</v>
      </c>
      <c r="C193" s="187" t="s">
        <v>124</v>
      </c>
      <c r="D193" s="188">
        <v>0</v>
      </c>
      <c r="E193" s="189">
        <v>0.2</v>
      </c>
      <c r="F193" s="189">
        <v>0.111</v>
      </c>
      <c r="G193" s="189">
        <v>0.222</v>
      </c>
      <c r="H193" s="138"/>
      <c r="I193" s="138"/>
    </row>
    <row r="194" spans="2:9" ht="15" customHeight="1">
      <c r="B194" s="144" t="s">
        <v>162</v>
      </c>
      <c r="C194" s="145"/>
      <c r="D194" s="159"/>
      <c r="E194" s="177"/>
      <c r="F194" s="177"/>
      <c r="G194" s="177"/>
      <c r="H194" s="138"/>
      <c r="I194" s="138"/>
    </row>
    <row r="195" spans="2:9" ht="15" customHeight="1">
      <c r="B195" s="118" t="s">
        <v>184</v>
      </c>
      <c r="C195" s="148" t="s">
        <v>124</v>
      </c>
      <c r="D195" s="159">
        <v>0</v>
      </c>
      <c r="E195" s="172" t="s">
        <v>86</v>
      </c>
      <c r="F195" s="172" t="s">
        <v>86</v>
      </c>
      <c r="G195" s="172" t="s">
        <v>86</v>
      </c>
      <c r="H195" s="138"/>
      <c r="I195" s="138"/>
    </row>
    <row r="196" spans="2:9" ht="15" customHeight="1">
      <c r="B196" s="118" t="s">
        <v>185</v>
      </c>
      <c r="C196" s="148" t="s">
        <v>124</v>
      </c>
      <c r="D196" s="159">
        <v>0</v>
      </c>
      <c r="E196" s="172" t="s">
        <v>86</v>
      </c>
      <c r="F196" s="172" t="s">
        <v>86</v>
      </c>
      <c r="G196" s="172" t="s">
        <v>86</v>
      </c>
      <c r="H196" s="138"/>
      <c r="I196" s="138"/>
    </row>
    <row r="197" spans="2:9" ht="15" customHeight="1">
      <c r="B197" s="118" t="s">
        <v>186</v>
      </c>
      <c r="C197" s="148" t="s">
        <v>124</v>
      </c>
      <c r="D197" s="159">
        <v>6.4999999999999997E-3</v>
      </c>
      <c r="E197" s="172" t="s">
        <v>86</v>
      </c>
      <c r="F197" s="172" t="s">
        <v>86</v>
      </c>
      <c r="G197" s="172" t="s">
        <v>86</v>
      </c>
      <c r="H197" s="138"/>
      <c r="I197" s="138"/>
    </row>
    <row r="198" spans="2:9" ht="15" customHeight="1">
      <c r="B198" s="118" t="s">
        <v>187</v>
      </c>
      <c r="C198" s="148" t="s">
        <v>124</v>
      </c>
      <c r="D198" s="159">
        <v>1.0800000000000001E-2</v>
      </c>
      <c r="E198" s="172" t="s">
        <v>86</v>
      </c>
      <c r="F198" s="172" t="s">
        <v>86</v>
      </c>
      <c r="G198" s="172" t="s">
        <v>86</v>
      </c>
      <c r="H198" s="138"/>
      <c r="I198" s="138"/>
    </row>
    <row r="199" spans="2:9" ht="15" customHeight="1">
      <c r="B199" s="118" t="s">
        <v>188</v>
      </c>
      <c r="C199" s="148" t="s">
        <v>124</v>
      </c>
      <c r="D199" s="308">
        <v>5.4999999999999997E-3</v>
      </c>
      <c r="E199" s="172" t="s">
        <v>86</v>
      </c>
      <c r="F199" s="172" t="s">
        <v>86</v>
      </c>
      <c r="G199" s="172" t="s">
        <v>86</v>
      </c>
      <c r="H199" s="138"/>
      <c r="I199" s="138"/>
    </row>
    <row r="200" spans="2:9" ht="15" customHeight="1" thickBot="1">
      <c r="B200" s="119" t="s">
        <v>189</v>
      </c>
      <c r="C200" s="187" t="s">
        <v>124</v>
      </c>
      <c r="D200" s="188">
        <v>0</v>
      </c>
      <c r="E200" s="172" t="s">
        <v>86</v>
      </c>
      <c r="F200" s="172" t="s">
        <v>86</v>
      </c>
      <c r="G200" s="172" t="s">
        <v>86</v>
      </c>
      <c r="H200" s="138"/>
      <c r="I200" s="138"/>
    </row>
    <row r="201" spans="2:9" ht="15" customHeight="1" thickBot="1">
      <c r="B201" s="180" t="s">
        <v>71</v>
      </c>
      <c r="C201" s="166" t="s">
        <v>124</v>
      </c>
      <c r="D201" s="323">
        <v>5.2499999999999998E-2</v>
      </c>
      <c r="E201" s="323">
        <v>0.14199999999999999</v>
      </c>
      <c r="F201" s="323">
        <f>50/F147</f>
        <v>0.11312217194570136</v>
      </c>
      <c r="G201" s="323">
        <f>78/G147</f>
        <v>0.20103092783505155</v>
      </c>
      <c r="H201" s="138"/>
      <c r="I201" s="138"/>
    </row>
    <row r="202" spans="2:9" ht="24" customHeight="1">
      <c r="B202" s="450" t="s">
        <v>197</v>
      </c>
      <c r="C202" s="450"/>
      <c r="D202" s="450"/>
      <c r="E202" s="450"/>
      <c r="F202" s="450"/>
      <c r="G202" s="450"/>
      <c r="H202" s="138"/>
      <c r="I202" s="138"/>
    </row>
    <row r="203" spans="2:9" ht="15" customHeight="1">
      <c r="B203" s="138"/>
      <c r="C203" s="138"/>
      <c r="D203" s="138"/>
      <c r="E203" s="138"/>
      <c r="F203" s="138"/>
      <c r="G203" s="138"/>
      <c r="H203" s="138"/>
      <c r="I203" s="138"/>
    </row>
    <row r="204" spans="2:9" ht="20.100000000000001" customHeight="1">
      <c r="B204" s="141" t="s">
        <v>198</v>
      </c>
      <c r="C204" s="138"/>
      <c r="D204" s="138"/>
      <c r="E204" s="138"/>
      <c r="F204" s="138"/>
      <c r="G204" s="138"/>
      <c r="H204" s="138"/>
      <c r="I204" s="138"/>
    </row>
    <row r="205" spans="2:9" ht="15" customHeight="1">
      <c r="B205" s="142"/>
      <c r="C205" s="143" t="s">
        <v>53</v>
      </c>
      <c r="D205" s="143">
        <v>2025</v>
      </c>
      <c r="E205" s="143">
        <v>2024</v>
      </c>
      <c r="F205" s="143">
        <v>2023</v>
      </c>
      <c r="G205" s="143">
        <v>2022</v>
      </c>
      <c r="H205" s="138"/>
      <c r="I205" s="138"/>
    </row>
    <row r="206" spans="2:9" ht="15" customHeight="1">
      <c r="B206" s="144" t="s">
        <v>56</v>
      </c>
      <c r="C206" s="145"/>
      <c r="D206" s="146"/>
      <c r="E206" s="171"/>
      <c r="F206" s="171"/>
      <c r="G206" s="171"/>
      <c r="H206" s="138"/>
      <c r="I206" s="138"/>
    </row>
    <row r="207" spans="2:9" ht="15" customHeight="1">
      <c r="B207" s="118" t="s">
        <v>166</v>
      </c>
      <c r="C207" s="148" t="s">
        <v>124</v>
      </c>
      <c r="D207" s="159">
        <v>0.63600000000000001</v>
      </c>
      <c r="E207" s="71">
        <v>0.59099999999999997</v>
      </c>
      <c r="F207" s="71">
        <v>0.57799999999999996</v>
      </c>
      <c r="G207" s="71" t="s">
        <v>86</v>
      </c>
      <c r="H207" s="138"/>
      <c r="I207" s="138"/>
    </row>
    <row r="208" spans="2:9" ht="15" customHeight="1">
      <c r="B208" s="118" t="s">
        <v>167</v>
      </c>
      <c r="C208" s="148" t="s">
        <v>124</v>
      </c>
      <c r="D208" s="159">
        <v>0.34599999999999997</v>
      </c>
      <c r="E208" s="71">
        <v>0.40899999999999997</v>
      </c>
      <c r="F208" s="71">
        <v>0.42199999999999999</v>
      </c>
      <c r="G208" s="71" t="s">
        <v>86</v>
      </c>
      <c r="H208" s="138"/>
      <c r="I208" s="138"/>
    </row>
    <row r="209" spans="2:9" ht="15" customHeight="1" thickBot="1">
      <c r="B209" s="119" t="s">
        <v>168</v>
      </c>
      <c r="C209" s="187" t="s">
        <v>124</v>
      </c>
      <c r="D209" s="188">
        <v>1.7999999999999999E-2</v>
      </c>
      <c r="E209" s="189">
        <v>0</v>
      </c>
      <c r="F209" s="189">
        <v>0</v>
      </c>
      <c r="G209" s="189" t="s">
        <v>86</v>
      </c>
      <c r="H209" s="138"/>
      <c r="I209" s="138"/>
    </row>
    <row r="210" spans="2:9" ht="15" customHeight="1">
      <c r="B210" s="144" t="s">
        <v>62</v>
      </c>
      <c r="C210" s="145"/>
      <c r="D210" s="190"/>
      <c r="E210" s="171"/>
      <c r="F210" s="171"/>
      <c r="G210" s="171"/>
      <c r="H210" s="138"/>
      <c r="I210" s="138"/>
    </row>
    <row r="211" spans="2:9" ht="15" customHeight="1">
      <c r="B211" s="118" t="s">
        <v>166</v>
      </c>
      <c r="C211" s="148" t="s">
        <v>124</v>
      </c>
      <c r="D211" s="159">
        <v>0.53700000000000003</v>
      </c>
      <c r="E211" s="71">
        <v>0.5</v>
      </c>
      <c r="F211" s="71">
        <v>0.6</v>
      </c>
      <c r="G211" s="71" t="s">
        <v>86</v>
      </c>
      <c r="H211" s="138"/>
      <c r="I211" s="138"/>
    </row>
    <row r="212" spans="2:9" ht="15" customHeight="1">
      <c r="B212" s="118" t="s">
        <v>167</v>
      </c>
      <c r="C212" s="148" t="s">
        <v>124</v>
      </c>
      <c r="D212" s="159">
        <v>0.439</v>
      </c>
      <c r="E212" s="71">
        <v>0.5</v>
      </c>
      <c r="F212" s="71">
        <v>0.4</v>
      </c>
      <c r="G212" s="71" t="s">
        <v>86</v>
      </c>
      <c r="H212" s="138"/>
      <c r="I212" s="138"/>
    </row>
    <row r="213" spans="2:9" ht="15" customHeight="1" thickBot="1">
      <c r="B213" s="119" t="s">
        <v>168</v>
      </c>
      <c r="C213" s="187" t="s">
        <v>124</v>
      </c>
      <c r="D213" s="188">
        <v>2.4400000000000002E-2</v>
      </c>
      <c r="E213" s="189">
        <v>0</v>
      </c>
      <c r="F213" s="189">
        <v>0</v>
      </c>
      <c r="G213" s="189" t="s">
        <v>86</v>
      </c>
      <c r="H213" s="138"/>
      <c r="I213" s="138"/>
    </row>
    <row r="214" spans="2:9" ht="15" customHeight="1">
      <c r="B214" s="144" t="s">
        <v>69</v>
      </c>
      <c r="C214" s="145"/>
      <c r="D214" s="190"/>
      <c r="E214" s="171"/>
      <c r="F214" s="171"/>
      <c r="G214" s="171"/>
      <c r="H214" s="138"/>
      <c r="I214" s="138"/>
    </row>
    <row r="215" spans="2:9" ht="15" customHeight="1">
      <c r="B215" s="118" t="s">
        <v>166</v>
      </c>
      <c r="C215" s="148" t="s">
        <v>124</v>
      </c>
      <c r="D215" s="159">
        <v>0.67</v>
      </c>
      <c r="E215" s="71">
        <v>0.76900000000000002</v>
      </c>
      <c r="F215" s="71">
        <v>0.70599999999999996</v>
      </c>
      <c r="G215" s="71" t="s">
        <v>86</v>
      </c>
      <c r="H215" s="138"/>
      <c r="I215" s="138"/>
    </row>
    <row r="216" spans="2:9" ht="15" customHeight="1">
      <c r="B216" s="118" t="s">
        <v>167</v>
      </c>
      <c r="C216" s="148" t="s">
        <v>124</v>
      </c>
      <c r="D216" s="159">
        <v>0.33</v>
      </c>
      <c r="E216" s="71">
        <v>0.23100000000000001</v>
      </c>
      <c r="F216" s="71">
        <v>0.29399999999999998</v>
      </c>
      <c r="G216" s="71" t="s">
        <v>86</v>
      </c>
      <c r="H216" s="138"/>
      <c r="I216" s="138"/>
    </row>
    <row r="217" spans="2:9" ht="15" customHeight="1" thickBot="1">
      <c r="B217" s="119" t="s">
        <v>168</v>
      </c>
      <c r="C217" s="187" t="s">
        <v>124</v>
      </c>
      <c r="D217" s="188">
        <v>0</v>
      </c>
      <c r="E217" s="189">
        <v>0</v>
      </c>
      <c r="F217" s="189">
        <v>0</v>
      </c>
      <c r="G217" s="189" t="s">
        <v>86</v>
      </c>
      <c r="H217" s="138"/>
      <c r="I217" s="138"/>
    </row>
    <row r="218" spans="2:9" ht="15" customHeight="1">
      <c r="B218" s="144" t="s">
        <v>162</v>
      </c>
      <c r="C218" s="145"/>
      <c r="D218" s="190"/>
      <c r="E218" s="171"/>
      <c r="F218" s="171"/>
      <c r="G218" s="171"/>
      <c r="H218" s="138"/>
      <c r="I218" s="138"/>
    </row>
    <row r="219" spans="2:9" ht="15" customHeight="1">
      <c r="B219" s="118" t="s">
        <v>166</v>
      </c>
      <c r="C219" s="148" t="s">
        <v>124</v>
      </c>
      <c r="D219" s="159" t="s">
        <v>86</v>
      </c>
      <c r="E219" s="172" t="s">
        <v>86</v>
      </c>
      <c r="F219" s="172" t="s">
        <v>86</v>
      </c>
      <c r="G219" s="172" t="s">
        <v>86</v>
      </c>
      <c r="H219" s="138"/>
      <c r="I219" s="138"/>
    </row>
    <row r="220" spans="2:9" ht="15" customHeight="1">
      <c r="B220" s="118" t="s">
        <v>167</v>
      </c>
      <c r="C220" s="148" t="s">
        <v>124</v>
      </c>
      <c r="D220" s="159" t="s">
        <v>86</v>
      </c>
      <c r="E220" s="172" t="s">
        <v>86</v>
      </c>
      <c r="F220" s="172" t="s">
        <v>86</v>
      </c>
      <c r="G220" s="172" t="s">
        <v>86</v>
      </c>
      <c r="H220" s="138"/>
      <c r="I220" s="138"/>
    </row>
    <row r="221" spans="2:9" ht="15" customHeight="1" thickBot="1">
      <c r="B221" s="324" t="s">
        <v>168</v>
      </c>
      <c r="C221" s="325" t="s">
        <v>124</v>
      </c>
      <c r="D221" s="188" t="s">
        <v>86</v>
      </c>
      <c r="E221" s="172" t="s">
        <v>86</v>
      </c>
      <c r="F221" s="172" t="s">
        <v>86</v>
      </c>
      <c r="G221" s="172" t="s">
        <v>86</v>
      </c>
      <c r="H221" s="138"/>
      <c r="I221" s="138"/>
    </row>
    <row r="222" spans="2:9" ht="15" customHeight="1" thickBot="1">
      <c r="B222" s="336" t="s">
        <v>71</v>
      </c>
      <c r="C222" s="337" t="s">
        <v>90</v>
      </c>
      <c r="D222" s="338">
        <v>103</v>
      </c>
      <c r="E222" s="338">
        <v>113</v>
      </c>
      <c r="F222" s="338">
        <v>120</v>
      </c>
      <c r="G222" s="338" t="s">
        <v>86</v>
      </c>
      <c r="H222" s="138"/>
      <c r="I222" s="138"/>
    </row>
    <row r="223" spans="2:9" ht="15" customHeight="1">
      <c r="B223" s="351" t="s">
        <v>182</v>
      </c>
      <c r="C223" s="351"/>
      <c r="D223" s="351"/>
      <c r="E223" s="351"/>
      <c r="F223" s="351"/>
      <c r="G223" s="351"/>
      <c r="H223" s="138"/>
      <c r="I223" s="138"/>
    </row>
    <row r="224" spans="2:9" ht="15" customHeight="1">
      <c r="B224" s="343"/>
      <c r="C224" s="343"/>
      <c r="D224" s="343"/>
      <c r="E224" s="343"/>
      <c r="F224" s="343"/>
      <c r="G224" s="343"/>
      <c r="H224" s="138"/>
      <c r="I224" s="138"/>
    </row>
    <row r="225" spans="2:9" ht="15" customHeight="1">
      <c r="B225" s="139" t="s">
        <v>199</v>
      </c>
      <c r="C225" s="170"/>
      <c r="D225" s="170"/>
      <c r="E225" s="170"/>
      <c r="F225" s="170"/>
      <c r="G225" s="170"/>
      <c r="H225" s="138"/>
      <c r="I225" s="138"/>
    </row>
    <row r="226" spans="2:9" ht="15" customHeight="1">
      <c r="B226" s="139"/>
      <c r="C226" s="170"/>
      <c r="D226" s="170"/>
      <c r="E226" s="170"/>
      <c r="F226" s="170"/>
      <c r="G226" s="170"/>
      <c r="H226" s="138"/>
      <c r="I226" s="138"/>
    </row>
    <row r="227" spans="2:9" ht="20.100000000000001" customHeight="1">
      <c r="B227" s="141" t="s">
        <v>200</v>
      </c>
      <c r="C227" s="138"/>
      <c r="D227" s="138"/>
      <c r="E227" s="138"/>
      <c r="F227" s="138"/>
      <c r="G227" s="138"/>
      <c r="H227" s="138"/>
      <c r="I227" s="138"/>
    </row>
    <row r="228" spans="2:9" ht="15" customHeight="1">
      <c r="B228" s="142"/>
      <c r="C228" s="143" t="s">
        <v>53</v>
      </c>
      <c r="D228" s="143">
        <v>2025</v>
      </c>
      <c r="E228" s="143">
        <v>2024</v>
      </c>
      <c r="F228" s="143">
        <v>2023</v>
      </c>
      <c r="G228" s="143">
        <v>2022</v>
      </c>
      <c r="H228" s="138"/>
      <c r="I228" s="138"/>
    </row>
    <row r="229" spans="2:9" ht="15" customHeight="1">
      <c r="B229" s="155" t="s">
        <v>56</v>
      </c>
      <c r="C229" s="145"/>
      <c r="D229" s="146"/>
      <c r="E229" s="171"/>
      <c r="F229" s="171"/>
      <c r="G229" s="171"/>
      <c r="H229" s="138"/>
      <c r="I229" s="138"/>
    </row>
    <row r="230" spans="2:9" ht="15" customHeight="1">
      <c r="B230" s="118" t="s">
        <v>166</v>
      </c>
      <c r="C230" s="160" t="s">
        <v>124</v>
      </c>
      <c r="D230" s="191">
        <v>0.73399999999999999</v>
      </c>
      <c r="E230" s="71">
        <v>0.73885000000000001</v>
      </c>
      <c r="F230" s="71">
        <v>0.745</v>
      </c>
      <c r="G230" s="71">
        <v>0.79</v>
      </c>
      <c r="H230" s="138"/>
      <c r="I230" s="138"/>
    </row>
    <row r="231" spans="2:9" ht="15" customHeight="1">
      <c r="B231" s="118" t="s">
        <v>167</v>
      </c>
      <c r="C231" s="160" t="s">
        <v>124</v>
      </c>
      <c r="D231" s="191">
        <v>0.26300000000000001</v>
      </c>
      <c r="E231" s="71">
        <v>0.26114999999999999</v>
      </c>
      <c r="F231" s="71">
        <v>0.255</v>
      </c>
      <c r="G231" s="71">
        <v>0.21</v>
      </c>
      <c r="H231" s="138"/>
      <c r="I231" s="138"/>
    </row>
    <row r="232" spans="2:9" ht="15" customHeight="1">
      <c r="B232" s="192" t="s">
        <v>168</v>
      </c>
      <c r="C232" s="160" t="s">
        <v>124</v>
      </c>
      <c r="D232" s="191">
        <v>3.3E-3</v>
      </c>
      <c r="E232" s="71">
        <v>0</v>
      </c>
      <c r="F232" s="71">
        <v>0</v>
      </c>
      <c r="G232" s="71">
        <v>0</v>
      </c>
      <c r="H232" s="138"/>
      <c r="I232" s="217"/>
    </row>
    <row r="233" spans="2:9" ht="15" customHeight="1" thickBot="1">
      <c r="B233" s="193" t="s">
        <v>61</v>
      </c>
      <c r="C233" s="163" t="s">
        <v>124</v>
      </c>
      <c r="D233" s="194">
        <f>SUM(D230:D232)</f>
        <v>1.0003</v>
      </c>
      <c r="E233" s="195">
        <f>SUM(E230:E232)</f>
        <v>1</v>
      </c>
      <c r="F233" s="195">
        <f>+F230+F231+F232</f>
        <v>1</v>
      </c>
      <c r="G233" s="195">
        <f>+G230+G231+G232</f>
        <v>1</v>
      </c>
      <c r="H233" s="138"/>
      <c r="I233" s="138"/>
    </row>
    <row r="234" spans="2:9" ht="15" customHeight="1">
      <c r="B234" s="155" t="s">
        <v>62</v>
      </c>
      <c r="C234" s="156"/>
      <c r="D234" s="196"/>
      <c r="E234" s="176"/>
      <c r="F234" s="176"/>
      <c r="G234" s="176"/>
      <c r="H234" s="138"/>
      <c r="I234" s="138"/>
    </row>
    <row r="235" spans="2:9" ht="15" customHeight="1">
      <c r="B235" s="118" t="s">
        <v>166</v>
      </c>
      <c r="C235" s="160" t="s">
        <v>124</v>
      </c>
      <c r="D235" s="191">
        <v>0.497</v>
      </c>
      <c r="E235" s="71">
        <v>0.52344000000000002</v>
      </c>
      <c r="F235" s="71">
        <v>0.56034482758620685</v>
      </c>
      <c r="G235" s="71">
        <v>0.55600000000000005</v>
      </c>
      <c r="H235" s="138"/>
      <c r="I235" s="138"/>
    </row>
    <row r="236" spans="2:9" ht="15" customHeight="1">
      <c r="B236" s="118" t="s">
        <v>167</v>
      </c>
      <c r="C236" s="160" t="s">
        <v>124</v>
      </c>
      <c r="D236" s="197">
        <v>0.496</v>
      </c>
      <c r="E236" s="71">
        <v>0.47655999999999998</v>
      </c>
      <c r="F236" s="71">
        <v>0.43965517241379309</v>
      </c>
      <c r="G236" s="71">
        <v>0.44400000000000001</v>
      </c>
      <c r="H236" s="138"/>
      <c r="I236" s="138"/>
    </row>
    <row r="237" spans="2:9" ht="15" customHeight="1">
      <c r="B237" s="192" t="s">
        <v>168</v>
      </c>
      <c r="C237" s="160" t="s">
        <v>124</v>
      </c>
      <c r="D237" s="197">
        <v>6.6E-3</v>
      </c>
      <c r="E237" s="71">
        <v>0</v>
      </c>
      <c r="F237" s="71">
        <v>0</v>
      </c>
      <c r="G237" s="71">
        <v>0</v>
      </c>
      <c r="H237" s="138"/>
      <c r="I237" s="138"/>
    </row>
    <row r="238" spans="2:9" ht="15" customHeight="1" thickBot="1">
      <c r="B238" s="193" t="s">
        <v>68</v>
      </c>
      <c r="C238" s="173" t="s">
        <v>124</v>
      </c>
      <c r="D238" s="198">
        <f>SUM(D235:D237)</f>
        <v>0.99960000000000004</v>
      </c>
      <c r="E238" s="195">
        <f>SUM(E235:E237)</f>
        <v>1</v>
      </c>
      <c r="F238" s="195">
        <f>+F235+F236+F237</f>
        <v>1</v>
      </c>
      <c r="G238" s="195">
        <f>+G235+G236+G237</f>
        <v>1</v>
      </c>
      <c r="H238" s="138"/>
      <c r="I238" s="138"/>
    </row>
    <row r="239" spans="2:9" ht="15" customHeight="1">
      <c r="B239" s="155" t="s">
        <v>69</v>
      </c>
      <c r="C239" s="156"/>
      <c r="D239" s="191"/>
      <c r="E239" s="177"/>
      <c r="F239" s="177"/>
      <c r="G239" s="177"/>
      <c r="H239" s="138"/>
      <c r="I239" s="138"/>
    </row>
    <row r="240" spans="2:9" ht="15" customHeight="1">
      <c r="B240" s="118" t="s">
        <v>166</v>
      </c>
      <c r="C240" s="160" t="s">
        <v>124</v>
      </c>
      <c r="D240" s="191">
        <v>0.63690000000000002</v>
      </c>
      <c r="E240" s="71">
        <v>0.63636000000000004</v>
      </c>
      <c r="F240" s="71">
        <v>0.61038961038961037</v>
      </c>
      <c r="G240" s="71">
        <v>0.69199999999999995</v>
      </c>
      <c r="H240" s="138"/>
      <c r="I240" s="138"/>
    </row>
    <row r="241" spans="2:9" ht="15" customHeight="1">
      <c r="B241" s="118" t="s">
        <v>167</v>
      </c>
      <c r="C241" s="160" t="s">
        <v>124</v>
      </c>
      <c r="D241" s="191">
        <v>0.36309999999999998</v>
      </c>
      <c r="E241" s="71">
        <v>0.36364000000000002</v>
      </c>
      <c r="F241" s="71">
        <v>0.38961038961038963</v>
      </c>
      <c r="G241" s="71">
        <v>0.308</v>
      </c>
      <c r="H241" s="138"/>
      <c r="I241" s="138"/>
    </row>
    <row r="242" spans="2:9" ht="15" customHeight="1">
      <c r="B242" s="192" t="s">
        <v>168</v>
      </c>
      <c r="C242" s="160" t="s">
        <v>124</v>
      </c>
      <c r="D242" s="191">
        <v>0</v>
      </c>
      <c r="E242" s="71">
        <v>0</v>
      </c>
      <c r="F242" s="71">
        <v>0</v>
      </c>
      <c r="G242" s="71">
        <v>0</v>
      </c>
      <c r="H242" s="138"/>
      <c r="I242" s="138"/>
    </row>
    <row r="243" spans="2:9" ht="15" customHeight="1" thickBot="1">
      <c r="B243" s="193" t="s">
        <v>70</v>
      </c>
      <c r="C243" s="163" t="s">
        <v>124</v>
      </c>
      <c r="D243" s="199">
        <f>SUM(D240:D242)</f>
        <v>1</v>
      </c>
      <c r="E243" s="195">
        <f>SUM(E240:E242)</f>
        <v>1</v>
      </c>
      <c r="F243" s="195">
        <f>+F240+F241+F242</f>
        <v>1</v>
      </c>
      <c r="G243" s="195">
        <f>+G240+G241+G242</f>
        <v>1</v>
      </c>
      <c r="H243" s="138"/>
      <c r="I243" s="138"/>
    </row>
    <row r="244" spans="2:9" ht="15" customHeight="1">
      <c r="B244" s="144" t="s">
        <v>162</v>
      </c>
      <c r="C244" s="156"/>
      <c r="D244" s="190"/>
      <c r="E244" s="171"/>
      <c r="F244" s="171"/>
      <c r="G244" s="171"/>
      <c r="H244" s="138"/>
      <c r="I244" s="138"/>
    </row>
    <row r="245" spans="2:9" ht="15" customHeight="1">
      <c r="B245" s="118" t="s">
        <v>166</v>
      </c>
      <c r="C245" s="160" t="s">
        <v>124</v>
      </c>
      <c r="D245" s="159" t="s">
        <v>86</v>
      </c>
      <c r="E245" s="172" t="s">
        <v>86</v>
      </c>
      <c r="F245" s="172" t="s">
        <v>86</v>
      </c>
      <c r="G245" s="172" t="s">
        <v>86</v>
      </c>
      <c r="H245" s="138"/>
      <c r="I245" s="138"/>
    </row>
    <row r="246" spans="2:9" ht="15" customHeight="1">
      <c r="B246" s="118" t="s">
        <v>167</v>
      </c>
      <c r="C246" s="160" t="s">
        <v>124</v>
      </c>
      <c r="D246" s="159" t="s">
        <v>86</v>
      </c>
      <c r="E246" s="172" t="s">
        <v>86</v>
      </c>
      <c r="F246" s="172" t="s">
        <v>86</v>
      </c>
      <c r="G246" s="172" t="s">
        <v>86</v>
      </c>
      <c r="H246" s="138"/>
      <c r="I246" s="138"/>
    </row>
    <row r="247" spans="2:9" ht="15" customHeight="1">
      <c r="B247" s="192" t="s">
        <v>168</v>
      </c>
      <c r="C247" s="160" t="s">
        <v>124</v>
      </c>
      <c r="D247" s="159" t="s">
        <v>86</v>
      </c>
      <c r="E247" s="172" t="s">
        <v>86</v>
      </c>
      <c r="F247" s="172" t="s">
        <v>86</v>
      </c>
      <c r="G247" s="172" t="s">
        <v>86</v>
      </c>
      <c r="H247" s="138"/>
      <c r="I247" s="138"/>
    </row>
    <row r="248" spans="2:9" ht="15" customHeight="1" thickBot="1">
      <c r="B248" s="193" t="s">
        <v>201</v>
      </c>
      <c r="C248" s="163" t="s">
        <v>124</v>
      </c>
      <c r="D248" s="199">
        <f>SUM(D245:D247)</f>
        <v>0</v>
      </c>
      <c r="E248" s="195">
        <f>SUM(E245:E247)</f>
        <v>0</v>
      </c>
      <c r="F248" s="195">
        <v>0</v>
      </c>
      <c r="G248" s="195">
        <v>0</v>
      </c>
      <c r="H248" s="138"/>
      <c r="I248" s="138"/>
    </row>
    <row r="249" spans="2:9" ht="15" customHeight="1">
      <c r="B249" s="138"/>
      <c r="C249" s="138"/>
      <c r="D249" s="138"/>
      <c r="E249" s="138"/>
      <c r="F249" s="138"/>
      <c r="G249" s="200"/>
      <c r="H249" s="138"/>
      <c r="I249" s="138"/>
    </row>
    <row r="250" spans="2:9" ht="20.100000000000001" customHeight="1">
      <c r="B250" s="141" t="s">
        <v>202</v>
      </c>
      <c r="C250" s="138"/>
      <c r="D250" s="138"/>
      <c r="E250" s="138"/>
      <c r="F250" s="138"/>
      <c r="G250" s="138"/>
      <c r="H250" s="138"/>
      <c r="I250" s="138"/>
    </row>
    <row r="251" spans="2:9" ht="15" customHeight="1">
      <c r="B251" s="142"/>
      <c r="C251" s="143" t="s">
        <v>53</v>
      </c>
      <c r="D251" s="143">
        <v>2025</v>
      </c>
      <c r="E251" s="143">
        <v>2024</v>
      </c>
      <c r="F251" s="143">
        <v>2023</v>
      </c>
      <c r="G251" s="143">
        <v>2022</v>
      </c>
      <c r="H251" s="138"/>
      <c r="I251" s="138"/>
    </row>
    <row r="252" spans="2:9" ht="15" customHeight="1">
      <c r="B252" s="155" t="s">
        <v>56</v>
      </c>
      <c r="C252" s="145"/>
      <c r="D252" s="146"/>
      <c r="E252" s="171"/>
      <c r="F252" s="171"/>
      <c r="G252" s="171"/>
      <c r="H252" s="138"/>
      <c r="I252" s="138"/>
    </row>
    <row r="253" spans="2:9" ht="15" customHeight="1">
      <c r="B253" s="118" t="s">
        <v>203</v>
      </c>
      <c r="C253" s="160" t="s">
        <v>124</v>
      </c>
      <c r="D253" s="191">
        <v>8.9999999999999993E-3</v>
      </c>
      <c r="E253" s="71">
        <v>1.2699999999999999E-2</v>
      </c>
      <c r="F253" s="71">
        <v>1.020408163265306E-2</v>
      </c>
      <c r="G253" s="71">
        <v>1.2875536480686695E-2</v>
      </c>
      <c r="H253" s="138"/>
      <c r="I253" s="138"/>
    </row>
    <row r="254" spans="2:9" ht="15" customHeight="1">
      <c r="B254" s="118" t="s">
        <v>173</v>
      </c>
      <c r="C254" s="160" t="s">
        <v>124</v>
      </c>
      <c r="D254" s="191">
        <v>0.99099999999999999</v>
      </c>
      <c r="E254" s="71">
        <v>0.98729999999999996</v>
      </c>
      <c r="F254" s="71">
        <v>0.98979591836734693</v>
      </c>
      <c r="G254" s="71">
        <v>0.98712446351931327</v>
      </c>
      <c r="H254" s="138"/>
      <c r="I254" s="138"/>
    </row>
    <row r="255" spans="2:9" ht="15" customHeight="1" thickBot="1">
      <c r="B255" s="193" t="s">
        <v>61</v>
      </c>
      <c r="C255" s="173" t="s">
        <v>124</v>
      </c>
      <c r="D255" s="194">
        <f>SUM(D253:D254)</f>
        <v>1</v>
      </c>
      <c r="E255" s="201">
        <f>SUM(E253:E254)</f>
        <v>1</v>
      </c>
      <c r="F255" s="201">
        <f>+F253+F254</f>
        <v>1</v>
      </c>
      <c r="G255" s="201">
        <f>+G253+G254</f>
        <v>1</v>
      </c>
      <c r="H255" s="138"/>
      <c r="I255" s="138"/>
    </row>
    <row r="256" spans="2:9" ht="15" customHeight="1">
      <c r="B256" s="155" t="s">
        <v>62</v>
      </c>
      <c r="C256" s="184"/>
      <c r="D256" s="196"/>
      <c r="E256" s="176"/>
      <c r="F256" s="176"/>
      <c r="G256" s="176"/>
      <c r="H256" s="138"/>
      <c r="I256" s="138"/>
    </row>
    <row r="257" spans="2:7" ht="15" customHeight="1">
      <c r="B257" s="118" t="s">
        <v>203</v>
      </c>
      <c r="C257" s="160" t="s">
        <v>124</v>
      </c>
      <c r="D257" s="191">
        <v>3.2300000000000002E-2</v>
      </c>
      <c r="E257" s="71">
        <v>3.9100000000000003E-2</v>
      </c>
      <c r="F257" s="71">
        <v>4.3103448275862072E-2</v>
      </c>
      <c r="G257" s="71">
        <v>8.8888888888888892E-2</v>
      </c>
    </row>
    <row r="258" spans="2:7" ht="15" customHeight="1">
      <c r="B258" s="118" t="s">
        <v>173</v>
      </c>
      <c r="C258" s="160" t="s">
        <v>124</v>
      </c>
      <c r="D258" s="197">
        <v>0.9677</v>
      </c>
      <c r="E258" s="71">
        <v>0.96089999999999998</v>
      </c>
      <c r="F258" s="71">
        <v>0.9568965517241379</v>
      </c>
      <c r="G258" s="71">
        <v>0.91111111111111109</v>
      </c>
    </row>
    <row r="259" spans="2:7" ht="15" customHeight="1" thickBot="1">
      <c r="B259" s="193" t="s">
        <v>68</v>
      </c>
      <c r="C259" s="173" t="s">
        <v>124</v>
      </c>
      <c r="D259" s="198">
        <f>SUM(D257:D258)</f>
        <v>1</v>
      </c>
      <c r="E259" s="195">
        <f>SUM(E257:E258)</f>
        <v>1</v>
      </c>
      <c r="F259" s="195">
        <f>+F257+F258</f>
        <v>1</v>
      </c>
      <c r="G259" s="195">
        <f>+G257+G258</f>
        <v>1</v>
      </c>
    </row>
    <row r="260" spans="2:7" ht="15" customHeight="1">
      <c r="B260" s="155" t="s">
        <v>69</v>
      </c>
      <c r="C260" s="184"/>
      <c r="D260" s="191"/>
      <c r="E260" s="177"/>
      <c r="F260" s="177"/>
      <c r="G260" s="177"/>
    </row>
    <row r="261" spans="2:7" ht="15" customHeight="1">
      <c r="B261" s="118" t="s">
        <v>203</v>
      </c>
      <c r="C261" s="160" t="s">
        <v>124</v>
      </c>
      <c r="D261" s="191">
        <v>1.15E-2</v>
      </c>
      <c r="E261" s="71">
        <v>2.2700000000000001E-2</v>
      </c>
      <c r="F261" s="71">
        <v>1.2999999999999999E-2</v>
      </c>
      <c r="G261" s="71">
        <v>0</v>
      </c>
    </row>
    <row r="262" spans="2:7" ht="15" customHeight="1">
      <c r="B262" s="118" t="s">
        <v>173</v>
      </c>
      <c r="C262" s="160" t="s">
        <v>124</v>
      </c>
      <c r="D262" s="191">
        <v>0.98799999999999999</v>
      </c>
      <c r="E262" s="71">
        <v>0.97729999999999995</v>
      </c>
      <c r="F262" s="71">
        <v>0.98699999999999999</v>
      </c>
      <c r="G262" s="71">
        <v>1</v>
      </c>
    </row>
    <row r="263" spans="2:7" ht="15" customHeight="1" thickBot="1">
      <c r="B263" s="193" t="s">
        <v>70</v>
      </c>
      <c r="C263" s="163" t="s">
        <v>124</v>
      </c>
      <c r="D263" s="199">
        <f>SUM(D261:D262)</f>
        <v>0.99949999999999994</v>
      </c>
      <c r="E263" s="195">
        <f>SUM(E261:E262)</f>
        <v>1</v>
      </c>
      <c r="F263" s="195">
        <f>+F261+F262</f>
        <v>1</v>
      </c>
      <c r="G263" s="195">
        <f>+G261+G262</f>
        <v>1</v>
      </c>
    </row>
    <row r="264" spans="2:7" ht="15" customHeight="1">
      <c r="B264" s="144" t="s">
        <v>162</v>
      </c>
      <c r="C264" s="184"/>
      <c r="D264" s="190"/>
      <c r="E264" s="171"/>
      <c r="F264" s="171"/>
      <c r="G264" s="171"/>
    </row>
    <row r="265" spans="2:7" ht="15" customHeight="1">
      <c r="B265" s="118" t="s">
        <v>203</v>
      </c>
      <c r="C265" s="160" t="s">
        <v>124</v>
      </c>
      <c r="D265" s="159" t="s">
        <v>86</v>
      </c>
      <c r="E265" s="172" t="s">
        <v>86</v>
      </c>
      <c r="F265" s="172" t="s">
        <v>86</v>
      </c>
      <c r="G265" s="172" t="s">
        <v>86</v>
      </c>
    </row>
    <row r="266" spans="2:7" ht="15" customHeight="1">
      <c r="B266" s="118" t="s">
        <v>173</v>
      </c>
      <c r="C266" s="160" t="s">
        <v>124</v>
      </c>
      <c r="D266" s="159" t="s">
        <v>86</v>
      </c>
      <c r="E266" s="172" t="s">
        <v>86</v>
      </c>
      <c r="F266" s="172" t="s">
        <v>86</v>
      </c>
      <c r="G266" s="172" t="s">
        <v>86</v>
      </c>
    </row>
    <row r="267" spans="2:7" ht="15" customHeight="1" thickBot="1">
      <c r="B267" s="193" t="s">
        <v>169</v>
      </c>
      <c r="C267" s="163" t="s">
        <v>124</v>
      </c>
      <c r="D267" s="199">
        <f>SUM(D265:D266)</f>
        <v>0</v>
      </c>
      <c r="E267" s="195">
        <f>SUM(E265:E266)</f>
        <v>0</v>
      </c>
      <c r="F267" s="195">
        <v>0</v>
      </c>
      <c r="G267" s="195">
        <v>0</v>
      </c>
    </row>
    <row r="269" spans="2:7" ht="20.100000000000001" customHeight="1">
      <c r="B269" s="141" t="s">
        <v>204</v>
      </c>
      <c r="C269" s="138"/>
      <c r="D269" s="138"/>
      <c r="E269" s="138"/>
      <c r="F269" s="138"/>
      <c r="G269" s="138"/>
    </row>
    <row r="270" spans="2:7" ht="15" customHeight="1">
      <c r="B270" s="142"/>
      <c r="C270" s="143" t="s">
        <v>53</v>
      </c>
      <c r="D270" s="143">
        <v>2025</v>
      </c>
      <c r="E270" s="143">
        <v>2024</v>
      </c>
      <c r="F270" s="143">
        <v>2023</v>
      </c>
      <c r="G270" s="143">
        <v>2022</v>
      </c>
    </row>
    <row r="271" spans="2:7" ht="15" customHeight="1">
      <c r="B271" s="155" t="s">
        <v>56</v>
      </c>
      <c r="C271" s="145"/>
      <c r="D271" s="146"/>
      <c r="E271" s="171"/>
      <c r="F271" s="171"/>
      <c r="G271" s="171"/>
    </row>
    <row r="272" spans="2:7" ht="15" customHeight="1">
      <c r="B272" s="118" t="s">
        <v>166</v>
      </c>
      <c r="C272" s="160" t="s">
        <v>205</v>
      </c>
      <c r="D272" s="161">
        <v>13269.17</v>
      </c>
      <c r="E272" s="172">
        <v>9532.2999999999993</v>
      </c>
      <c r="F272" s="172">
        <v>6350</v>
      </c>
      <c r="G272" s="172">
        <v>5184</v>
      </c>
    </row>
    <row r="273" spans="2:7" ht="15" customHeight="1">
      <c r="B273" s="118" t="s">
        <v>167</v>
      </c>
      <c r="C273" s="160" t="s">
        <v>205</v>
      </c>
      <c r="D273" s="161">
        <v>1256.42</v>
      </c>
      <c r="E273" s="172">
        <v>942.65</v>
      </c>
      <c r="F273" s="172">
        <v>883</v>
      </c>
      <c r="G273" s="172">
        <v>679</v>
      </c>
    </row>
    <row r="274" spans="2:7" ht="15" customHeight="1">
      <c r="B274" s="118" t="s">
        <v>168</v>
      </c>
      <c r="C274" s="160" t="s">
        <v>205</v>
      </c>
      <c r="D274" s="161">
        <v>8.06</v>
      </c>
      <c r="E274" s="172">
        <v>0</v>
      </c>
      <c r="F274" s="172">
        <v>0</v>
      </c>
      <c r="G274" s="172" t="s">
        <v>86</v>
      </c>
    </row>
    <row r="275" spans="2:7" ht="15" customHeight="1" thickBot="1">
      <c r="B275" s="193" t="s">
        <v>61</v>
      </c>
      <c r="C275" s="163" t="s">
        <v>205</v>
      </c>
      <c r="D275" s="174">
        <f>SUM(D272:D274)</f>
        <v>14533.65</v>
      </c>
      <c r="E275" s="179">
        <f>SUM(E272:E274)</f>
        <v>10474.949999999999</v>
      </c>
      <c r="F275" s="179">
        <f>+F272+F273+F274</f>
        <v>7233</v>
      </c>
      <c r="G275" s="179">
        <f>+G272+G273</f>
        <v>5863</v>
      </c>
    </row>
    <row r="276" spans="2:7" ht="15" customHeight="1">
      <c r="B276" s="155" t="s">
        <v>62</v>
      </c>
      <c r="C276" s="145"/>
      <c r="D276" s="157"/>
      <c r="E276" s="176"/>
      <c r="F276" s="176"/>
      <c r="G276" s="176"/>
    </row>
    <row r="277" spans="2:7" ht="15" customHeight="1">
      <c r="B277" s="118" t="s">
        <v>166</v>
      </c>
      <c r="C277" s="160" t="s">
        <v>205</v>
      </c>
      <c r="D277" s="161">
        <v>652.89</v>
      </c>
      <c r="E277" s="172">
        <v>443.45</v>
      </c>
      <c r="F277" s="172">
        <v>350</v>
      </c>
      <c r="G277" s="172">
        <v>136</v>
      </c>
    </row>
    <row r="278" spans="2:7" ht="15" customHeight="1">
      <c r="B278" s="118" t="s">
        <v>167</v>
      </c>
      <c r="C278" s="160" t="s">
        <v>205</v>
      </c>
      <c r="D278" s="185">
        <v>612.55999999999995</v>
      </c>
      <c r="E278" s="172">
        <v>375.05</v>
      </c>
      <c r="F278" s="172">
        <v>362</v>
      </c>
      <c r="G278" s="172">
        <v>141</v>
      </c>
    </row>
    <row r="279" spans="2:7" ht="15" customHeight="1">
      <c r="B279" s="118" t="s">
        <v>168</v>
      </c>
      <c r="C279" s="160" t="s">
        <v>205</v>
      </c>
      <c r="D279" s="185">
        <v>7.05</v>
      </c>
      <c r="E279" s="172">
        <v>0</v>
      </c>
      <c r="F279" s="172">
        <v>0</v>
      </c>
      <c r="G279" s="172" t="s">
        <v>86</v>
      </c>
    </row>
    <row r="280" spans="2:7" ht="15" customHeight="1" thickBot="1">
      <c r="B280" s="193" t="s">
        <v>68</v>
      </c>
      <c r="C280" s="163" t="s">
        <v>205</v>
      </c>
      <c r="D280" s="153">
        <f>SUM(D277:D279)</f>
        <v>1272.4999999999998</v>
      </c>
      <c r="E280" s="179">
        <f>SUM(E277:E279)</f>
        <v>818.5</v>
      </c>
      <c r="F280" s="179">
        <f>+F277+F278+F279</f>
        <v>712</v>
      </c>
      <c r="G280" s="179">
        <f>+G277+G278</f>
        <v>277</v>
      </c>
    </row>
    <row r="281" spans="2:7" ht="15" customHeight="1">
      <c r="B281" s="155" t="s">
        <v>69</v>
      </c>
      <c r="C281" s="145"/>
      <c r="D281" s="161"/>
      <c r="E281" s="177"/>
      <c r="F281" s="177"/>
      <c r="G281" s="177"/>
    </row>
    <row r="282" spans="2:7" ht="15" customHeight="1">
      <c r="B282" s="118" t="s">
        <v>166</v>
      </c>
      <c r="C282" s="160" t="s">
        <v>205</v>
      </c>
      <c r="D282" s="161">
        <v>627.37</v>
      </c>
      <c r="E282" s="172">
        <v>315.39999999999998</v>
      </c>
      <c r="F282" s="172">
        <v>375.65</v>
      </c>
      <c r="G282" s="172">
        <v>129.5</v>
      </c>
    </row>
    <row r="283" spans="2:7" ht="15" customHeight="1">
      <c r="B283" s="118" t="s">
        <v>167</v>
      </c>
      <c r="C283" s="160" t="s">
        <v>205</v>
      </c>
      <c r="D283" s="161">
        <v>229.68</v>
      </c>
      <c r="E283" s="172">
        <v>152</v>
      </c>
      <c r="F283" s="172">
        <v>145</v>
      </c>
      <c r="G283" s="172">
        <v>82.5</v>
      </c>
    </row>
    <row r="284" spans="2:7" ht="15" customHeight="1">
      <c r="B284" s="118" t="s">
        <v>168</v>
      </c>
      <c r="C284" s="160" t="s">
        <v>205</v>
      </c>
      <c r="D284" s="161">
        <v>0</v>
      </c>
      <c r="E284" s="172">
        <v>0</v>
      </c>
      <c r="F284" s="172">
        <v>0</v>
      </c>
      <c r="G284" s="172" t="s">
        <v>86</v>
      </c>
    </row>
    <row r="285" spans="2:7" ht="15" customHeight="1" thickBot="1">
      <c r="B285" s="193" t="s">
        <v>70</v>
      </c>
      <c r="C285" s="163" t="s">
        <v>205</v>
      </c>
      <c r="D285" s="164">
        <f>SUM(D282:D284)</f>
        <v>857.05</v>
      </c>
      <c r="E285" s="179">
        <f>SUM(E282:E284)</f>
        <v>467.4</v>
      </c>
      <c r="F285" s="179">
        <f>+F282+F283+F284</f>
        <v>520.65</v>
      </c>
      <c r="G285" s="179">
        <f>+G282+G283</f>
        <v>212</v>
      </c>
    </row>
    <row r="286" spans="2:7" ht="15" customHeight="1">
      <c r="B286" s="144" t="s">
        <v>162</v>
      </c>
      <c r="C286" s="145"/>
      <c r="D286" s="190"/>
      <c r="E286" s="171"/>
      <c r="F286" s="171"/>
      <c r="G286" s="171"/>
    </row>
    <row r="287" spans="2:7" ht="15" customHeight="1">
      <c r="B287" s="118" t="s">
        <v>166</v>
      </c>
      <c r="C287" s="160" t="s">
        <v>205</v>
      </c>
      <c r="D287" s="159" t="s">
        <v>86</v>
      </c>
      <c r="E287" s="172" t="s">
        <v>86</v>
      </c>
      <c r="F287" s="172" t="s">
        <v>86</v>
      </c>
      <c r="G287" s="172" t="s">
        <v>86</v>
      </c>
    </row>
    <row r="288" spans="2:7" ht="15" customHeight="1">
      <c r="B288" s="118" t="s">
        <v>167</v>
      </c>
      <c r="C288" s="160" t="s">
        <v>205</v>
      </c>
      <c r="D288" s="159" t="s">
        <v>86</v>
      </c>
      <c r="E288" s="172" t="s">
        <v>86</v>
      </c>
      <c r="F288" s="172" t="s">
        <v>86</v>
      </c>
      <c r="G288" s="172" t="s">
        <v>86</v>
      </c>
    </row>
    <row r="289" spans="2:7" ht="15" customHeight="1">
      <c r="B289" s="118" t="s">
        <v>168</v>
      </c>
      <c r="C289" s="160" t="s">
        <v>205</v>
      </c>
      <c r="D289" s="159" t="s">
        <v>86</v>
      </c>
      <c r="E289" s="172" t="s">
        <v>86</v>
      </c>
      <c r="F289" s="172" t="s">
        <v>86</v>
      </c>
      <c r="G289" s="172" t="s">
        <v>86</v>
      </c>
    </row>
    <row r="290" spans="2:7" ht="15" customHeight="1" thickBot="1">
      <c r="B290" s="193" t="s">
        <v>169</v>
      </c>
      <c r="C290" s="163" t="s">
        <v>205</v>
      </c>
      <c r="D290" s="164">
        <v>0</v>
      </c>
      <c r="E290" s="179">
        <v>0</v>
      </c>
      <c r="F290" s="179">
        <v>0</v>
      </c>
      <c r="G290" s="179">
        <v>0</v>
      </c>
    </row>
    <row r="291" spans="2:7" ht="15" customHeight="1">
      <c r="B291" s="180" t="s">
        <v>71</v>
      </c>
      <c r="C291" s="166" t="s">
        <v>205</v>
      </c>
      <c r="D291" s="167">
        <f>+D275+D280+D285</f>
        <v>16663.2</v>
      </c>
      <c r="E291" s="167">
        <f>+E275+E280+E285</f>
        <v>11760.849999999999</v>
      </c>
      <c r="F291" s="167">
        <f>+F275+F280+F285</f>
        <v>8465.65</v>
      </c>
      <c r="G291" s="167">
        <f>+G275+G280+G285</f>
        <v>6352</v>
      </c>
    </row>
    <row r="293" spans="2:7" ht="20.100000000000001" customHeight="1">
      <c r="B293" s="141" t="s">
        <v>206</v>
      </c>
      <c r="C293" s="138"/>
      <c r="D293" s="138"/>
      <c r="E293" s="138"/>
      <c r="F293" s="138"/>
      <c r="G293" s="138"/>
    </row>
    <row r="294" spans="2:7" ht="15" customHeight="1">
      <c r="B294" s="142"/>
      <c r="C294" s="143" t="s">
        <v>53</v>
      </c>
      <c r="D294" s="143">
        <v>2025</v>
      </c>
      <c r="E294" s="143">
        <v>2024</v>
      </c>
      <c r="F294" s="143">
        <v>2023</v>
      </c>
      <c r="G294" s="143">
        <v>2022</v>
      </c>
    </row>
    <row r="295" spans="2:7" ht="15" customHeight="1">
      <c r="B295" s="155" t="s">
        <v>56</v>
      </c>
      <c r="C295" s="145"/>
      <c r="D295" s="146"/>
      <c r="E295" s="171"/>
      <c r="F295" s="171"/>
      <c r="G295" s="171"/>
    </row>
    <row r="296" spans="2:7" ht="15" customHeight="1">
      <c r="B296" s="118" t="s">
        <v>203</v>
      </c>
      <c r="C296" s="160" t="s">
        <v>205</v>
      </c>
      <c r="D296" s="161">
        <v>62.15</v>
      </c>
      <c r="E296" s="172">
        <v>67.5</v>
      </c>
      <c r="F296" s="172">
        <v>71</v>
      </c>
      <c r="G296" s="172">
        <v>43</v>
      </c>
    </row>
    <row r="297" spans="2:7" ht="15" customHeight="1">
      <c r="B297" s="118" t="s">
        <v>173</v>
      </c>
      <c r="C297" s="160" t="s">
        <v>205</v>
      </c>
      <c r="D297" s="161">
        <v>14471.5</v>
      </c>
      <c r="E297" s="172">
        <v>10407.5</v>
      </c>
      <c r="F297" s="172">
        <v>7162</v>
      </c>
      <c r="G297" s="172">
        <v>5820</v>
      </c>
    </row>
    <row r="298" spans="2:7" ht="15" customHeight="1" thickBot="1">
      <c r="B298" s="193" t="s">
        <v>61</v>
      </c>
      <c r="C298" s="163" t="s">
        <v>205</v>
      </c>
      <c r="D298" s="174">
        <f>SUM(D296:D297)</f>
        <v>14533.65</v>
      </c>
      <c r="E298" s="179">
        <f>SUM(E296:E297)</f>
        <v>10475</v>
      </c>
      <c r="F298" s="179">
        <f>+F296+F297</f>
        <v>7233</v>
      </c>
      <c r="G298" s="179">
        <f>+G296+G297</f>
        <v>5863</v>
      </c>
    </row>
    <row r="299" spans="2:7" ht="15" customHeight="1">
      <c r="B299" s="155" t="s">
        <v>62</v>
      </c>
      <c r="C299" s="145"/>
      <c r="D299" s="157"/>
      <c r="E299" s="176"/>
      <c r="F299" s="176"/>
      <c r="G299" s="176"/>
    </row>
    <row r="300" spans="2:7" ht="15" customHeight="1">
      <c r="B300" s="118" t="s">
        <v>203</v>
      </c>
      <c r="C300" s="160" t="s">
        <v>205</v>
      </c>
      <c r="D300" s="161">
        <v>27.77</v>
      </c>
      <c r="E300" s="172">
        <v>13.95</v>
      </c>
      <c r="F300" s="172">
        <v>70</v>
      </c>
      <c r="G300" s="172">
        <v>12</v>
      </c>
    </row>
    <row r="301" spans="2:7" ht="15" customHeight="1">
      <c r="B301" s="118" t="s">
        <v>173</v>
      </c>
      <c r="C301" s="160" t="s">
        <v>205</v>
      </c>
      <c r="D301" s="185">
        <v>1244.73</v>
      </c>
      <c r="E301" s="172">
        <v>804.55</v>
      </c>
      <c r="F301" s="172">
        <v>642</v>
      </c>
      <c r="G301" s="172">
        <v>265</v>
      </c>
    </row>
    <row r="302" spans="2:7" ht="15" customHeight="1" thickBot="1">
      <c r="B302" s="193" t="s">
        <v>68</v>
      </c>
      <c r="C302" s="163" t="s">
        <v>205</v>
      </c>
      <c r="D302" s="153">
        <f>SUM(D300:D301)</f>
        <v>1272.5</v>
      </c>
      <c r="E302" s="179">
        <f>SUM(E300:E301)</f>
        <v>818.5</v>
      </c>
      <c r="F302" s="179">
        <f>+F300+F301</f>
        <v>712</v>
      </c>
      <c r="G302" s="179">
        <f>+G300+G301</f>
        <v>277</v>
      </c>
    </row>
    <row r="303" spans="2:7" ht="15" customHeight="1">
      <c r="B303" s="155" t="s">
        <v>69</v>
      </c>
      <c r="C303" s="145"/>
      <c r="D303" s="161"/>
      <c r="E303" s="177"/>
      <c r="F303" s="177"/>
      <c r="G303" s="177"/>
    </row>
    <row r="304" spans="2:7" ht="15" customHeight="1">
      <c r="B304" s="118" t="s">
        <v>203</v>
      </c>
      <c r="C304" s="160" t="s">
        <v>205</v>
      </c>
      <c r="D304" s="161">
        <v>8.4</v>
      </c>
      <c r="E304" s="172">
        <v>5.45</v>
      </c>
      <c r="F304" s="172">
        <v>4</v>
      </c>
      <c r="G304" s="172">
        <v>0</v>
      </c>
    </row>
    <row r="305" spans="2:7" ht="15" customHeight="1">
      <c r="B305" s="118" t="s">
        <v>173</v>
      </c>
      <c r="C305" s="160" t="s">
        <v>205</v>
      </c>
      <c r="D305" s="161">
        <v>848.65</v>
      </c>
      <c r="E305" s="172">
        <v>461.95</v>
      </c>
      <c r="F305" s="172">
        <v>517</v>
      </c>
      <c r="G305" s="172">
        <v>212</v>
      </c>
    </row>
    <row r="306" spans="2:7" ht="15" customHeight="1" thickBot="1">
      <c r="B306" s="193" t="s">
        <v>70</v>
      </c>
      <c r="C306" s="163" t="s">
        <v>205</v>
      </c>
      <c r="D306" s="153">
        <f>SUM(D304:D305)</f>
        <v>857.05</v>
      </c>
      <c r="E306" s="179">
        <f>SUM(E304:E305)</f>
        <v>467.4</v>
      </c>
      <c r="F306" s="179">
        <f>+F304+F305</f>
        <v>521</v>
      </c>
      <c r="G306" s="179">
        <f>+G304+G305</f>
        <v>212</v>
      </c>
    </row>
    <row r="307" spans="2:7" ht="15" customHeight="1">
      <c r="B307" s="144" t="s">
        <v>162</v>
      </c>
      <c r="C307" s="145"/>
      <c r="D307" s="161"/>
      <c r="E307" s="177"/>
      <c r="F307" s="177"/>
      <c r="G307" s="177"/>
    </row>
    <row r="308" spans="2:7" ht="15" customHeight="1">
      <c r="B308" s="118" t="s">
        <v>203</v>
      </c>
      <c r="C308" s="160" t="s">
        <v>205</v>
      </c>
      <c r="D308" s="159" t="s">
        <v>86</v>
      </c>
      <c r="E308" s="172" t="s">
        <v>86</v>
      </c>
      <c r="F308" s="172" t="s">
        <v>86</v>
      </c>
      <c r="G308" s="172" t="s">
        <v>86</v>
      </c>
    </row>
    <row r="309" spans="2:7" ht="15" customHeight="1">
      <c r="B309" s="118" t="s">
        <v>173</v>
      </c>
      <c r="C309" s="160" t="s">
        <v>205</v>
      </c>
      <c r="D309" s="159" t="s">
        <v>86</v>
      </c>
      <c r="E309" s="172" t="s">
        <v>86</v>
      </c>
      <c r="F309" s="172" t="s">
        <v>86</v>
      </c>
      <c r="G309" s="172" t="s">
        <v>86</v>
      </c>
    </row>
    <row r="310" spans="2:7" ht="15" customHeight="1" thickBot="1">
      <c r="B310" s="193" t="s">
        <v>169</v>
      </c>
      <c r="C310" s="163" t="s">
        <v>205</v>
      </c>
      <c r="D310" s="153">
        <v>0</v>
      </c>
      <c r="E310" s="179">
        <v>0</v>
      </c>
      <c r="F310" s="179">
        <v>0</v>
      </c>
      <c r="G310" s="179">
        <v>0</v>
      </c>
    </row>
    <row r="311" spans="2:7" ht="15" customHeight="1">
      <c r="B311" s="180" t="s">
        <v>71</v>
      </c>
      <c r="C311" s="166" t="s">
        <v>205</v>
      </c>
      <c r="D311" s="167">
        <f>+D298+D302+D306</f>
        <v>16663.2</v>
      </c>
      <c r="E311" s="167">
        <f>+E298+E302+E306</f>
        <v>11760.9</v>
      </c>
      <c r="F311" s="167">
        <f>+F298+F302+F306</f>
        <v>8466</v>
      </c>
      <c r="G311" s="167">
        <f>+G298+G302+G306</f>
        <v>6352</v>
      </c>
    </row>
  </sheetData>
  <sheetProtection algorithmName="SHA-512" hashValue="8ywQGer3Ewxx5qMpBbGdB2g0gwOciiHmyvviAYIewEptO/Cu2STwmqcJ94ZM0L2grgTCFgrpLA7dUKPwy/MtFQ==" saltValue="ghL8bmRG2hMyDnY3b0fR7Q==" spinCount="100000" sheet="1" objects="1" scenarios="1"/>
  <mergeCells count="3">
    <mergeCell ref="B74:G74"/>
    <mergeCell ref="B168:G168"/>
    <mergeCell ref="B202:G202"/>
  </mergeCells>
  <hyperlinks>
    <hyperlink ref="B3" location="CONTENTS!Print_Area" display="Back to Contents" xr:uid="{2DCB5B99-A546-495E-B523-8C2BFC21E597}"/>
  </hyperlinks>
  <pageMargins left="0.7" right="0.7" top="0.75" bottom="0.75" header="0.3" footer="0.3"/>
  <pageSetup paperSize="9" scale="61"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9175A7-C79F-4A6E-AB5C-8F043675EA3C}">
  <sheetPr>
    <tabColor theme="7" tint="0.749992370372631"/>
    <pageSetUpPr autoPageBreaks="0"/>
  </sheetPr>
  <dimension ref="B1:G83"/>
  <sheetViews>
    <sheetView showGridLines="0" zoomScaleNormal="100" workbookViewId="0">
      <pane xSplit="1" ySplit="3" topLeftCell="B4" activePane="bottomRight" state="frozen"/>
      <selection pane="bottomRight" activeCell="B4" sqref="B4"/>
      <selection pane="bottomLeft" activeCell="C28" sqref="C28"/>
      <selection pane="topRight" activeCell="C28" sqref="C28"/>
    </sheetView>
  </sheetViews>
  <sheetFormatPr defaultColWidth="13.5703125" defaultRowHeight="15" customHeight="1"/>
  <cols>
    <col min="1" max="1" width="1.7109375" style="1" customWidth="1"/>
    <col min="2" max="2" width="65.7109375" style="1" customWidth="1"/>
    <col min="3" max="3" width="8.42578125" style="1" customWidth="1"/>
    <col min="4" max="15" width="11.7109375" style="1" customWidth="1"/>
    <col min="16" max="16384" width="13.5703125" style="1"/>
  </cols>
  <sheetData>
    <row r="1" spans="2:7" ht="12" customHeight="1"/>
    <row r="2" spans="2:7" s="9" customFormat="1" ht="33.75" customHeight="1">
      <c r="B2" s="40" t="s">
        <v>40</v>
      </c>
    </row>
    <row r="3" spans="2:7" s="9" customFormat="1" ht="22.5" customHeight="1">
      <c r="B3" s="241" t="s">
        <v>51</v>
      </c>
    </row>
    <row r="4" spans="2:7" ht="11.1" customHeight="1"/>
    <row r="5" spans="2:7" ht="20.100000000000001" customHeight="1">
      <c r="B5" s="10" t="s">
        <v>207</v>
      </c>
    </row>
    <row r="6" spans="2:7" ht="15" customHeight="1">
      <c r="B6" s="31"/>
      <c r="C6" s="32" t="s">
        <v>53</v>
      </c>
      <c r="D6" s="32">
        <v>2025</v>
      </c>
      <c r="E6" s="32">
        <v>2024</v>
      </c>
      <c r="F6" s="32">
        <v>2023</v>
      </c>
      <c r="G6" s="32">
        <v>2022</v>
      </c>
    </row>
    <row r="7" spans="2:7" ht="15" customHeight="1">
      <c r="B7" s="16" t="s">
        <v>56</v>
      </c>
      <c r="C7" s="17"/>
      <c r="D7" s="101"/>
      <c r="E7" s="46"/>
      <c r="F7" s="46"/>
      <c r="G7" s="46"/>
    </row>
    <row r="8" spans="2:7" ht="15" customHeight="1">
      <c r="B8" s="118" t="s">
        <v>208</v>
      </c>
      <c r="C8" s="19" t="s">
        <v>90</v>
      </c>
      <c r="D8" s="135">
        <v>6.8</v>
      </c>
      <c r="E8" s="125">
        <v>3.3</v>
      </c>
      <c r="F8" s="125">
        <v>9.9</v>
      </c>
      <c r="G8" s="125">
        <v>3.8</v>
      </c>
    </row>
    <row r="9" spans="2:7" ht="15" customHeight="1">
      <c r="B9" s="118" t="s">
        <v>209</v>
      </c>
      <c r="C9" s="19" t="s">
        <v>90</v>
      </c>
      <c r="D9" s="135">
        <v>0</v>
      </c>
      <c r="E9" s="125">
        <v>0</v>
      </c>
      <c r="F9" s="125">
        <v>3.3</v>
      </c>
      <c r="G9" s="125">
        <v>0</v>
      </c>
    </row>
    <row r="10" spans="2:7" ht="15" customHeight="1" thickBot="1">
      <c r="B10" s="277" t="s">
        <v>210</v>
      </c>
      <c r="C10" s="205" t="s">
        <v>90</v>
      </c>
      <c r="D10" s="207">
        <v>0</v>
      </c>
      <c r="E10" s="208">
        <v>0</v>
      </c>
      <c r="F10" s="208">
        <v>0</v>
      </c>
      <c r="G10" s="208">
        <v>0</v>
      </c>
    </row>
    <row r="11" spans="2:7" ht="15" customHeight="1">
      <c r="B11" s="16" t="s">
        <v>62</v>
      </c>
      <c r="C11" s="52"/>
      <c r="D11" s="104"/>
      <c r="E11" s="62"/>
      <c r="F11" s="62"/>
      <c r="G11" s="62"/>
    </row>
    <row r="12" spans="2:7" ht="15" customHeight="1">
      <c r="B12" s="118" t="s">
        <v>211</v>
      </c>
      <c r="C12" s="19" t="s">
        <v>90</v>
      </c>
      <c r="D12" s="135">
        <v>1.9</v>
      </c>
      <c r="E12" s="125">
        <v>2</v>
      </c>
      <c r="F12" s="125">
        <v>2.9</v>
      </c>
      <c r="G12" s="125">
        <v>2.8</v>
      </c>
    </row>
    <row r="13" spans="2:7" ht="15" customHeight="1">
      <c r="B13" s="118" t="s">
        <v>212</v>
      </c>
      <c r="C13" s="19" t="s">
        <v>90</v>
      </c>
      <c r="D13" s="135">
        <v>0.4</v>
      </c>
      <c r="E13" s="125">
        <v>0</v>
      </c>
      <c r="F13" s="125">
        <v>1.1000000000000001</v>
      </c>
      <c r="G13" s="125">
        <v>0.4</v>
      </c>
    </row>
    <row r="14" spans="2:7" ht="15" customHeight="1" thickBot="1">
      <c r="B14" s="277" t="s">
        <v>210</v>
      </c>
      <c r="C14" s="205" t="s">
        <v>90</v>
      </c>
      <c r="D14" s="207">
        <v>0</v>
      </c>
      <c r="E14" s="208">
        <v>0</v>
      </c>
      <c r="F14" s="208">
        <v>0</v>
      </c>
      <c r="G14" s="208">
        <v>0</v>
      </c>
    </row>
    <row r="15" spans="2:7" ht="15" customHeight="1">
      <c r="B15" s="16" t="s">
        <v>69</v>
      </c>
      <c r="C15" s="52"/>
      <c r="D15" s="104" t="s">
        <v>196</v>
      </c>
      <c r="E15" s="62"/>
      <c r="F15" s="62"/>
      <c r="G15" s="62"/>
    </row>
    <row r="16" spans="2:7" ht="15" customHeight="1">
      <c r="B16" s="118" t="s">
        <v>211</v>
      </c>
      <c r="C16" s="19" t="s">
        <v>90</v>
      </c>
      <c r="D16" s="135">
        <v>2.1</v>
      </c>
      <c r="E16" s="125">
        <v>2.7</v>
      </c>
      <c r="F16" s="125">
        <v>5</v>
      </c>
      <c r="G16" s="125">
        <v>3.4</v>
      </c>
    </row>
    <row r="17" spans="2:7" ht="15" customHeight="1">
      <c r="B17" s="118" t="s">
        <v>212</v>
      </c>
      <c r="C17" s="19" t="s">
        <v>90</v>
      </c>
      <c r="D17" s="135">
        <v>0</v>
      </c>
      <c r="E17" s="125">
        <v>2.7</v>
      </c>
      <c r="F17" s="125">
        <v>4</v>
      </c>
      <c r="G17" s="125">
        <v>0</v>
      </c>
    </row>
    <row r="18" spans="2:7" ht="15" customHeight="1" thickBot="1">
      <c r="B18" s="277" t="s">
        <v>210</v>
      </c>
      <c r="C18" s="205" t="s">
        <v>90</v>
      </c>
      <c r="D18" s="207">
        <v>0</v>
      </c>
      <c r="E18" s="208">
        <v>0</v>
      </c>
      <c r="F18" s="208">
        <v>0</v>
      </c>
      <c r="G18" s="208">
        <v>0</v>
      </c>
    </row>
    <row r="19" spans="2:7" ht="15" customHeight="1">
      <c r="B19" s="16" t="s">
        <v>213</v>
      </c>
      <c r="C19" s="52"/>
      <c r="D19" s="104"/>
      <c r="E19" s="62"/>
      <c r="F19" s="62"/>
      <c r="G19" s="62"/>
    </row>
    <row r="20" spans="2:7" ht="15" customHeight="1">
      <c r="B20" s="118" t="s">
        <v>211</v>
      </c>
      <c r="C20" s="19" t="s">
        <v>90</v>
      </c>
      <c r="D20" s="159" t="s">
        <v>86</v>
      </c>
      <c r="E20" s="172" t="s">
        <v>86</v>
      </c>
      <c r="F20" s="172" t="s">
        <v>86</v>
      </c>
      <c r="G20" s="172" t="s">
        <v>86</v>
      </c>
    </row>
    <row r="21" spans="2:7" ht="15" customHeight="1">
      <c r="B21" s="118" t="s">
        <v>212</v>
      </c>
      <c r="C21" s="19" t="s">
        <v>90</v>
      </c>
      <c r="D21" s="159" t="s">
        <v>86</v>
      </c>
      <c r="E21" s="172" t="s">
        <v>86</v>
      </c>
      <c r="F21" s="172" t="s">
        <v>86</v>
      </c>
      <c r="G21" s="172" t="s">
        <v>86</v>
      </c>
    </row>
    <row r="22" spans="2:7" ht="15" customHeight="1" thickBot="1">
      <c r="B22" s="277" t="s">
        <v>210</v>
      </c>
      <c r="C22" s="205" t="s">
        <v>90</v>
      </c>
      <c r="D22" s="159" t="s">
        <v>86</v>
      </c>
      <c r="E22" s="172" t="s">
        <v>86</v>
      </c>
      <c r="F22" s="172" t="s">
        <v>86</v>
      </c>
      <c r="G22" s="172" t="s">
        <v>86</v>
      </c>
    </row>
    <row r="23" spans="2:7" ht="15" customHeight="1">
      <c r="B23" s="289" t="s">
        <v>71</v>
      </c>
      <c r="C23" s="290"/>
      <c r="D23" s="291"/>
      <c r="E23" s="291"/>
      <c r="F23" s="292"/>
      <c r="G23" s="292"/>
    </row>
    <row r="24" spans="2:7" ht="15" customHeight="1">
      <c r="B24" s="282" t="s">
        <v>211</v>
      </c>
      <c r="C24" s="273" t="s">
        <v>90</v>
      </c>
      <c r="D24" s="294">
        <v>2.7</v>
      </c>
      <c r="E24" s="294">
        <v>2.4</v>
      </c>
      <c r="F24" s="295">
        <v>4.3</v>
      </c>
      <c r="G24" s="295">
        <v>3.1</v>
      </c>
    </row>
    <row r="25" spans="2:7" ht="15" customHeight="1">
      <c r="B25" s="282" t="s">
        <v>212</v>
      </c>
      <c r="C25" s="273" t="s">
        <v>90</v>
      </c>
      <c r="D25" s="294">
        <v>0.2</v>
      </c>
      <c r="E25" s="294">
        <v>0.7</v>
      </c>
      <c r="F25" s="295">
        <v>2.1</v>
      </c>
      <c r="G25" s="295">
        <v>0.2</v>
      </c>
    </row>
    <row r="26" spans="2:7" ht="15" customHeight="1" thickBot="1">
      <c r="B26" s="293" t="s">
        <v>210</v>
      </c>
      <c r="C26" s="296" t="s">
        <v>90</v>
      </c>
      <c r="D26" s="297">
        <v>0</v>
      </c>
      <c r="E26" s="297">
        <v>0</v>
      </c>
      <c r="F26" s="298">
        <v>0</v>
      </c>
      <c r="G26" s="298">
        <v>0</v>
      </c>
    </row>
    <row r="28" spans="2:7" ht="20.100000000000001" customHeight="1">
      <c r="B28" s="10" t="s">
        <v>214</v>
      </c>
    </row>
    <row r="29" spans="2:7" ht="15" customHeight="1">
      <c r="B29" s="31"/>
      <c r="C29" s="32" t="s">
        <v>53</v>
      </c>
      <c r="D29" s="32">
        <v>2025</v>
      </c>
      <c r="E29" s="32">
        <v>2024</v>
      </c>
      <c r="F29" s="32">
        <v>2023</v>
      </c>
      <c r="G29" s="32">
        <v>2022</v>
      </c>
    </row>
    <row r="30" spans="2:7" ht="15" customHeight="1">
      <c r="B30" s="16" t="s">
        <v>62</v>
      </c>
      <c r="C30" s="52"/>
      <c r="D30" s="104"/>
      <c r="E30" s="62"/>
      <c r="F30" s="62"/>
      <c r="G30" s="62"/>
    </row>
    <row r="31" spans="2:7" ht="15" customHeight="1">
      <c r="B31" s="209" t="s">
        <v>215</v>
      </c>
      <c r="C31" s="52" t="s">
        <v>124</v>
      </c>
      <c r="D31" s="120">
        <v>1</v>
      </c>
      <c r="E31" s="202">
        <v>1</v>
      </c>
      <c r="F31" s="202">
        <v>1</v>
      </c>
      <c r="G31" s="202">
        <v>1</v>
      </c>
    </row>
    <row r="32" spans="2:7" ht="15" customHeight="1">
      <c r="B32" s="209" t="s">
        <v>216</v>
      </c>
      <c r="C32" s="52"/>
      <c r="D32" s="120"/>
      <c r="E32" s="202"/>
      <c r="F32" s="202">
        <v>0.98799999999999999</v>
      </c>
      <c r="G32" s="202">
        <v>0.99</v>
      </c>
    </row>
    <row r="33" spans="2:7" ht="15" customHeight="1">
      <c r="B33" s="218" t="s">
        <v>91</v>
      </c>
      <c r="C33" s="52" t="s">
        <v>124</v>
      </c>
      <c r="D33" s="120">
        <v>0.99099999999999999</v>
      </c>
      <c r="E33" s="339">
        <v>0.96399999999999997</v>
      </c>
      <c r="F33" s="339">
        <v>0.96899999999999997</v>
      </c>
      <c r="G33" s="339">
        <v>0.98399999999999999</v>
      </c>
    </row>
    <row r="34" spans="2:7" ht="15" customHeight="1">
      <c r="B34" s="218" t="s">
        <v>66</v>
      </c>
      <c r="C34" s="52" t="s">
        <v>124</v>
      </c>
      <c r="D34" s="120">
        <v>1</v>
      </c>
      <c r="E34" s="339">
        <v>1</v>
      </c>
      <c r="F34" s="339">
        <v>1</v>
      </c>
      <c r="G34" s="339">
        <v>1</v>
      </c>
    </row>
    <row r="35" spans="2:7" ht="15" customHeight="1">
      <c r="B35" s="218" t="s">
        <v>217</v>
      </c>
      <c r="C35" s="52" t="s">
        <v>124</v>
      </c>
      <c r="D35" s="120">
        <v>0.98899999999999999</v>
      </c>
      <c r="E35" s="339">
        <v>0.99</v>
      </c>
      <c r="F35" s="339">
        <v>0.98399999999999999</v>
      </c>
      <c r="G35" s="339">
        <v>0.99399999999999999</v>
      </c>
    </row>
    <row r="36" spans="2:7" ht="15" customHeight="1">
      <c r="B36" s="218" t="s">
        <v>65</v>
      </c>
      <c r="C36" s="52" t="s">
        <v>124</v>
      </c>
      <c r="D36" s="120">
        <v>0.97299999999999998</v>
      </c>
      <c r="E36" s="339">
        <v>0.998</v>
      </c>
      <c r="F36" s="339">
        <v>0.998</v>
      </c>
      <c r="G36" s="339">
        <v>0.995</v>
      </c>
    </row>
    <row r="37" spans="2:7" ht="15" customHeight="1">
      <c r="B37" s="276" t="s">
        <v>218</v>
      </c>
      <c r="C37" s="52"/>
      <c r="D37" s="121"/>
      <c r="E37" s="203"/>
      <c r="F37" s="203">
        <v>0.996</v>
      </c>
      <c r="G37" s="203">
        <v>0.99299999999999999</v>
      </c>
    </row>
    <row r="38" spans="2:7" ht="15" customHeight="1">
      <c r="B38" s="218" t="s">
        <v>91</v>
      </c>
      <c r="C38" s="52" t="s">
        <v>124</v>
      </c>
      <c r="D38" s="121">
        <v>0.98899999999999999</v>
      </c>
      <c r="E38" s="339">
        <v>0.998</v>
      </c>
      <c r="F38" s="339">
        <v>1</v>
      </c>
      <c r="G38" s="339">
        <v>1</v>
      </c>
    </row>
    <row r="39" spans="2:7" ht="15" customHeight="1">
      <c r="B39" s="218" t="s">
        <v>66</v>
      </c>
      <c r="C39" s="52" t="s">
        <v>124</v>
      </c>
      <c r="D39" s="121">
        <v>1</v>
      </c>
      <c r="E39" s="339">
        <v>1</v>
      </c>
      <c r="F39" s="339">
        <v>0.99299999999999999</v>
      </c>
      <c r="G39" s="339">
        <v>0.98099999999999998</v>
      </c>
    </row>
    <row r="40" spans="2:7" ht="15" customHeight="1">
      <c r="B40" s="218" t="s">
        <v>217</v>
      </c>
      <c r="C40" s="52" t="s">
        <v>124</v>
      </c>
      <c r="D40" s="257">
        <v>0.99299999999999999</v>
      </c>
      <c r="E40" s="339">
        <v>0.996</v>
      </c>
      <c r="F40" s="339">
        <v>0.99</v>
      </c>
      <c r="G40" s="339">
        <v>0.996</v>
      </c>
    </row>
    <row r="41" spans="2:7" ht="15" customHeight="1" thickBot="1">
      <c r="B41" s="256" t="s">
        <v>65</v>
      </c>
      <c r="C41" s="259" t="s">
        <v>124</v>
      </c>
      <c r="D41" s="258">
        <v>0.998</v>
      </c>
      <c r="E41" s="340">
        <v>1</v>
      </c>
      <c r="F41" s="340">
        <v>1</v>
      </c>
      <c r="G41" s="341">
        <v>0.99399999999999999</v>
      </c>
    </row>
    <row r="42" spans="2:7" s="211" customFormat="1" ht="15" customHeight="1">
      <c r="B42" s="16" t="s">
        <v>69</v>
      </c>
      <c r="C42" s="52"/>
      <c r="D42" s="121"/>
      <c r="E42" s="62"/>
      <c r="F42" s="62"/>
      <c r="G42" s="317"/>
    </row>
    <row r="43" spans="2:7" s="211" customFormat="1" ht="15" customHeight="1">
      <c r="B43" s="209" t="s">
        <v>219</v>
      </c>
      <c r="C43" s="52" t="s">
        <v>124</v>
      </c>
      <c r="D43" s="120">
        <v>1</v>
      </c>
      <c r="E43" s="202">
        <v>1</v>
      </c>
      <c r="F43" s="202">
        <v>1</v>
      </c>
      <c r="G43" s="202">
        <v>1</v>
      </c>
    </row>
    <row r="44" spans="2:7" s="211" customFormat="1" ht="15" customHeight="1">
      <c r="B44" s="118" t="s">
        <v>220</v>
      </c>
      <c r="C44" s="52" t="s">
        <v>124</v>
      </c>
      <c r="D44" s="120">
        <v>0.98099999999999998</v>
      </c>
      <c r="E44" s="202">
        <v>0.97899999999999998</v>
      </c>
      <c r="F44" s="202">
        <v>0.98499999999999999</v>
      </c>
      <c r="G44" s="202">
        <v>0.98799999999999999</v>
      </c>
    </row>
    <row r="45" spans="2:7" ht="15" customHeight="1" thickBot="1">
      <c r="B45" s="277" t="s">
        <v>221</v>
      </c>
      <c r="C45" s="205" t="s">
        <v>124</v>
      </c>
      <c r="D45" s="287">
        <v>0.98199999999999998</v>
      </c>
      <c r="E45" s="288">
        <v>0.95</v>
      </c>
      <c r="F45" s="288">
        <v>0.995</v>
      </c>
      <c r="G45" s="288">
        <v>0.99099999999999999</v>
      </c>
    </row>
    <row r="46" spans="2:7" ht="20.100000000000001" customHeight="1">
      <c r="B46" s="451" t="s">
        <v>222</v>
      </c>
      <c r="C46" s="451"/>
      <c r="D46" s="451"/>
      <c r="E46" s="451"/>
      <c r="F46" s="451"/>
      <c r="G46" s="451"/>
    </row>
    <row r="47" spans="2:7" ht="15" customHeight="1">
      <c r="B47" s="263" t="s">
        <v>223</v>
      </c>
      <c r="C47" s="275"/>
      <c r="D47" s="275"/>
      <c r="E47" s="275"/>
      <c r="F47" s="275"/>
      <c r="G47" s="275"/>
    </row>
    <row r="48" spans="2:7" ht="15" customHeight="1">
      <c r="B48" s="263" t="s">
        <v>224</v>
      </c>
      <c r="C48" s="275"/>
      <c r="D48" s="275"/>
      <c r="E48" s="275"/>
      <c r="F48" s="275"/>
      <c r="G48" s="275"/>
    </row>
    <row r="50" spans="2:7" ht="20.100000000000001" customHeight="1">
      <c r="B50" s="10" t="s">
        <v>225</v>
      </c>
    </row>
    <row r="51" spans="2:7" ht="15" customHeight="1">
      <c r="B51" s="31"/>
      <c r="C51" s="32" t="s">
        <v>53</v>
      </c>
      <c r="D51" s="32">
        <v>2025</v>
      </c>
      <c r="E51" s="32">
        <v>2024</v>
      </c>
      <c r="F51" s="32">
        <v>2023</v>
      </c>
      <c r="G51" s="32">
        <v>2022</v>
      </c>
    </row>
    <row r="52" spans="2:7" ht="15" customHeight="1">
      <c r="B52" s="16" t="s">
        <v>56</v>
      </c>
      <c r="C52" s="52"/>
      <c r="D52" s="104"/>
      <c r="E52" s="62"/>
      <c r="F52" s="62"/>
      <c r="G52" s="62"/>
    </row>
    <row r="53" spans="2:7" ht="15" customHeight="1">
      <c r="B53" s="209" t="s">
        <v>226</v>
      </c>
      <c r="C53" s="52" t="s">
        <v>124</v>
      </c>
      <c r="D53" s="120">
        <v>0</v>
      </c>
      <c r="E53" s="71">
        <v>0</v>
      </c>
      <c r="F53" s="71">
        <v>0</v>
      </c>
      <c r="G53" s="71">
        <v>0</v>
      </c>
    </row>
    <row r="54" spans="2:7" ht="15" customHeight="1">
      <c r="B54" s="209" t="s">
        <v>227</v>
      </c>
      <c r="C54" s="70" t="s">
        <v>124</v>
      </c>
      <c r="D54" s="120">
        <f>(80+81)/20000%</f>
        <v>0.80500000000000005</v>
      </c>
      <c r="E54" s="71">
        <v>0.78400000000000003</v>
      </c>
      <c r="F54" s="71">
        <v>0.81699999999999995</v>
      </c>
      <c r="G54" s="71">
        <v>0.82</v>
      </c>
    </row>
    <row r="83" ht="20.100000000000001" customHeight="1"/>
  </sheetData>
  <sheetProtection algorithmName="SHA-512" hashValue="Eyqtt9QV6nCyi+2QU+F9IbgtQdnfwRuMp5ngv6sDBT7b/s2qhuGAtA4Bd5RRuyxT3Y+sMaZL3OZS2+9gr3J2lw==" saltValue="0iA9OkMGGV23CWZJ3tpeGg==" spinCount="100000" sheet="1" objects="1" scenarios="1"/>
  <mergeCells count="1">
    <mergeCell ref="B46:G46"/>
  </mergeCells>
  <hyperlinks>
    <hyperlink ref="B3" location="CONTENTS!Print_Area" display="Back to Contents" xr:uid="{287F154B-4981-454F-8EA3-7E0F33C34871}"/>
  </hyperlinks>
  <pageMargins left="0.7" right="0.7" top="0.75" bottom="0.75" header="0.3" footer="0.3"/>
  <pageSetup paperSize="9" scale="61" orientation="landscape"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F42CB7-0E03-4609-A393-ACDD8D6AABFE}">
  <sheetPr>
    <tabColor theme="7" tint="0.749992370372631"/>
    <pageSetUpPr autoPageBreaks="0"/>
  </sheetPr>
  <dimension ref="B1:G95"/>
  <sheetViews>
    <sheetView showGridLines="0" zoomScaleNormal="100" workbookViewId="0">
      <pane xSplit="1" ySplit="3" topLeftCell="B4" activePane="bottomRight" state="frozen"/>
      <selection pane="bottomRight"/>
      <selection pane="bottomLeft" activeCell="C28" sqref="C28"/>
      <selection pane="topRight" activeCell="C28" sqref="C28"/>
    </sheetView>
  </sheetViews>
  <sheetFormatPr defaultColWidth="13.5703125" defaultRowHeight="15" customHeight="1"/>
  <cols>
    <col min="1" max="1" width="1.7109375" style="1" customWidth="1"/>
    <col min="2" max="2" width="65.7109375" style="1" customWidth="1"/>
    <col min="3" max="3" width="8.42578125" style="1" customWidth="1"/>
    <col min="4" max="15" width="11.7109375" style="1" customWidth="1"/>
    <col min="16" max="16384" width="13.5703125" style="1"/>
  </cols>
  <sheetData>
    <row r="1" spans="2:7" ht="12" customHeight="1"/>
    <row r="2" spans="2:7" s="9" customFormat="1" ht="33.75" customHeight="1">
      <c r="B2" s="40" t="s">
        <v>228</v>
      </c>
    </row>
    <row r="3" spans="2:7" s="9" customFormat="1" ht="22.5" customHeight="1">
      <c r="B3" s="241" t="s">
        <v>51</v>
      </c>
    </row>
    <row r="4" spans="2:7" ht="11.1" customHeight="1"/>
    <row r="5" spans="2:7" ht="20.100000000000001" customHeight="1">
      <c r="B5" s="10" t="s">
        <v>229</v>
      </c>
    </row>
    <row r="6" spans="2:7" ht="15" customHeight="1">
      <c r="B6" s="31"/>
      <c r="C6" s="32" t="s">
        <v>53</v>
      </c>
      <c r="D6" s="32">
        <v>2025</v>
      </c>
      <c r="E6" s="32">
        <v>2024</v>
      </c>
      <c r="F6" s="32">
        <v>2023</v>
      </c>
      <c r="G6" s="32">
        <v>2022</v>
      </c>
    </row>
    <row r="7" spans="2:7" ht="15" customHeight="1">
      <c r="B7" s="64" t="s">
        <v>230</v>
      </c>
      <c r="C7" s="124" t="s">
        <v>231</v>
      </c>
      <c r="D7" s="101">
        <v>553.6</v>
      </c>
      <c r="E7" s="66">
        <v>510</v>
      </c>
      <c r="F7" s="66">
        <v>524</v>
      </c>
      <c r="G7" s="66">
        <v>503</v>
      </c>
    </row>
    <row r="8" spans="2:7" ht="15" customHeight="1">
      <c r="B8" s="333" t="s">
        <v>232</v>
      </c>
      <c r="C8" s="334"/>
      <c r="D8" s="210"/>
      <c r="E8" s="332"/>
      <c r="F8" s="332"/>
      <c r="G8" s="332"/>
    </row>
    <row r="9" spans="2:7" ht="15" customHeight="1">
      <c r="B9" s="67" t="s">
        <v>233</v>
      </c>
      <c r="C9" s="19" t="s">
        <v>234</v>
      </c>
      <c r="D9" s="102">
        <v>593.25</v>
      </c>
      <c r="E9" s="69">
        <v>400.5</v>
      </c>
      <c r="F9" s="69">
        <v>230.5</v>
      </c>
      <c r="G9" s="69" t="s">
        <v>86</v>
      </c>
    </row>
    <row r="10" spans="2:7" ht="15" customHeight="1">
      <c r="B10" s="67" t="s">
        <v>235</v>
      </c>
      <c r="C10" s="19" t="s">
        <v>234</v>
      </c>
      <c r="D10" s="102">
        <v>375.75</v>
      </c>
      <c r="E10" s="69">
        <v>249</v>
      </c>
      <c r="F10" s="69">
        <v>261</v>
      </c>
      <c r="G10" s="69" t="s">
        <v>86</v>
      </c>
    </row>
    <row r="11" spans="2:7" ht="15" customHeight="1" thickBot="1">
      <c r="B11" s="67" t="s">
        <v>236</v>
      </c>
      <c r="C11" s="19" t="s">
        <v>234</v>
      </c>
      <c r="D11" s="102">
        <v>437</v>
      </c>
      <c r="E11" s="69">
        <v>176</v>
      </c>
      <c r="F11" s="69">
        <v>178</v>
      </c>
      <c r="G11" s="69" t="s">
        <v>86</v>
      </c>
    </row>
    <row r="12" spans="2:7" ht="15" customHeight="1">
      <c r="B12" s="289" t="s">
        <v>237</v>
      </c>
      <c r="C12" s="313" t="s">
        <v>234</v>
      </c>
      <c r="D12" s="314">
        <f>+D9+D10+D11</f>
        <v>1406</v>
      </c>
      <c r="E12" s="314">
        <f>+E9+E10+E11</f>
        <v>825.5</v>
      </c>
      <c r="F12" s="314">
        <f>+F9+F10+F11</f>
        <v>669.5</v>
      </c>
      <c r="G12" s="314">
        <v>359</v>
      </c>
    </row>
    <row r="13" spans="2:7" ht="15" customHeight="1">
      <c r="D13" s="420"/>
    </row>
    <row r="14" spans="2:7" ht="15" customHeight="1">
      <c r="D14" s="128"/>
    </row>
    <row r="15" spans="2:7" ht="15" customHeight="1">
      <c r="D15" s="388"/>
    </row>
    <row r="17" spans="4:4" ht="15" customHeight="1">
      <c r="D17" s="388"/>
    </row>
    <row r="45" ht="20.100000000000001" customHeight="1"/>
    <row r="62" ht="20.100000000000001" customHeight="1"/>
    <row r="95" ht="20.100000000000001" customHeight="1"/>
  </sheetData>
  <sheetProtection algorithmName="SHA-512" hashValue="aNngKxP15kL+asplZRFKvNx4eARhD5l4d8auATE7qgETnt+TvUKjw/srBMnDPpKfSzyGvLdd0Y8iF2LyiLy24w==" saltValue="aVzSphwpquOD32WyleBSrg==" spinCount="100000" sheet="1" objects="1" scenarios="1"/>
  <hyperlinks>
    <hyperlink ref="B3" location="CONTENTS!Print_Area" display="Back to Contents" xr:uid="{633F31A5-4E1B-43BC-AD61-F6C54BE3F8C3}"/>
  </hyperlinks>
  <pageMargins left="0.7" right="0.7" top="0.75" bottom="0.75" header="0.3" footer="0.3"/>
  <pageSetup paperSize="9" scale="61" orientation="landscape" r:id="rId1"/>
  <ignoredErrors>
    <ignoredError sqref="C7" numberStoredAsText="1"/>
  </ignoredError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797DFD-B19E-4D60-8BFB-736875EC7CD2}">
  <sheetPr>
    <tabColor theme="7" tint="0.749992370372631"/>
    <pageSetUpPr autoPageBreaks="0"/>
  </sheetPr>
  <dimension ref="B1:G28"/>
  <sheetViews>
    <sheetView showGridLines="0" zoomScaleNormal="100" workbookViewId="0">
      <pane xSplit="1" ySplit="3" topLeftCell="B4" activePane="bottomRight" state="frozen"/>
      <selection pane="bottomRight" activeCell="B5" sqref="B5"/>
      <selection pane="bottomLeft" activeCell="C28" sqref="C28"/>
      <selection pane="topRight" activeCell="C28" sqref="C28"/>
    </sheetView>
  </sheetViews>
  <sheetFormatPr defaultColWidth="13.5703125" defaultRowHeight="15" customHeight="1"/>
  <cols>
    <col min="1" max="1" width="1.7109375" style="1" customWidth="1"/>
    <col min="2" max="2" width="65.7109375" style="1" customWidth="1"/>
    <col min="3" max="3" width="8.42578125" style="1" customWidth="1"/>
    <col min="4" max="7" width="11.7109375" style="1" customWidth="1"/>
    <col min="8" max="8" width="28.42578125" style="1" customWidth="1"/>
    <col min="9" max="15" width="11.7109375" style="1" customWidth="1"/>
    <col min="16" max="16384" width="13.5703125" style="1"/>
  </cols>
  <sheetData>
    <row r="1" spans="2:7" ht="12" customHeight="1"/>
    <row r="2" spans="2:7" s="9" customFormat="1" ht="33.75" customHeight="1">
      <c r="B2" s="40" t="s">
        <v>42</v>
      </c>
    </row>
    <row r="3" spans="2:7" s="9" customFormat="1" ht="22.5" customHeight="1">
      <c r="B3" s="241" t="s">
        <v>51</v>
      </c>
    </row>
    <row r="4" spans="2:7" ht="11.1" customHeight="1"/>
    <row r="5" spans="2:7" ht="20.100000000000001" customHeight="1">
      <c r="B5" s="10" t="s">
        <v>238</v>
      </c>
    </row>
    <row r="6" spans="2:7" ht="15" customHeight="1">
      <c r="B6" s="31"/>
      <c r="C6" s="32" t="s">
        <v>53</v>
      </c>
      <c r="D6" s="32">
        <v>2025</v>
      </c>
      <c r="E6" s="32">
        <v>2024</v>
      </c>
      <c r="F6" s="32">
        <v>2023</v>
      </c>
      <c r="G6" s="32">
        <v>2022</v>
      </c>
    </row>
    <row r="7" spans="2:7" ht="15" customHeight="1">
      <c r="B7" s="64" t="s">
        <v>239</v>
      </c>
      <c r="C7" s="65" t="s">
        <v>90</v>
      </c>
      <c r="D7" s="46">
        <v>1305</v>
      </c>
      <c r="E7" s="46">
        <v>1435</v>
      </c>
      <c r="F7" s="66">
        <v>1635</v>
      </c>
      <c r="G7" s="66">
        <v>1631</v>
      </c>
    </row>
    <row r="8" spans="2:7" ht="15" customHeight="1">
      <c r="B8" s="67" t="s">
        <v>240</v>
      </c>
      <c r="C8" s="68" t="s">
        <v>90</v>
      </c>
      <c r="D8" s="21">
        <v>7</v>
      </c>
      <c r="E8" s="21">
        <v>5</v>
      </c>
      <c r="F8" s="69">
        <v>7</v>
      </c>
      <c r="G8" s="69">
        <v>5</v>
      </c>
    </row>
    <row r="9" spans="2:7" ht="15" customHeight="1">
      <c r="B9" s="418" t="s">
        <v>241</v>
      </c>
      <c r="C9" s="68" t="s">
        <v>90</v>
      </c>
      <c r="D9" s="21">
        <v>1</v>
      </c>
      <c r="E9" s="21">
        <v>0</v>
      </c>
      <c r="F9" s="69">
        <v>2</v>
      </c>
      <c r="G9" s="69">
        <v>1</v>
      </c>
    </row>
    <row r="10" spans="2:7" ht="15" customHeight="1">
      <c r="B10" s="67" t="s">
        <v>242</v>
      </c>
      <c r="C10" s="68" t="s">
        <v>90</v>
      </c>
      <c r="D10" s="21">
        <v>3</v>
      </c>
      <c r="E10" s="21">
        <v>5</v>
      </c>
      <c r="F10" s="69">
        <v>4</v>
      </c>
      <c r="G10" s="69">
        <v>3</v>
      </c>
    </row>
    <row r="11" spans="2:7" ht="15" customHeight="1">
      <c r="B11" s="67" t="s">
        <v>243</v>
      </c>
      <c r="C11" s="68" t="s">
        <v>90</v>
      </c>
      <c r="D11" s="21">
        <v>4</v>
      </c>
      <c r="E11" s="21">
        <v>5</v>
      </c>
      <c r="F11" s="69">
        <v>5</v>
      </c>
      <c r="G11" s="69">
        <v>5</v>
      </c>
    </row>
    <row r="12" spans="2:7" ht="15" customHeight="1">
      <c r="B12" s="67" t="s">
        <v>244</v>
      </c>
      <c r="C12" s="68" t="s">
        <v>90</v>
      </c>
      <c r="D12" s="21">
        <v>11</v>
      </c>
      <c r="E12" s="21">
        <v>6</v>
      </c>
      <c r="F12" s="69">
        <v>10</v>
      </c>
      <c r="G12" s="69">
        <v>8</v>
      </c>
    </row>
    <row r="13" spans="2:7" ht="15" customHeight="1">
      <c r="B13" s="67" t="s">
        <v>245</v>
      </c>
      <c r="C13" s="68" t="s">
        <v>90</v>
      </c>
      <c r="D13" s="21">
        <v>2</v>
      </c>
      <c r="E13" s="21">
        <v>0</v>
      </c>
      <c r="F13" s="69">
        <v>3</v>
      </c>
      <c r="G13" s="69">
        <v>2</v>
      </c>
    </row>
    <row r="14" spans="2:7" ht="15" customHeight="1">
      <c r="B14" s="67" t="s">
        <v>246</v>
      </c>
      <c r="C14" s="68" t="s">
        <v>90</v>
      </c>
      <c r="D14" s="21">
        <v>14</v>
      </c>
      <c r="E14" s="21">
        <v>16</v>
      </c>
      <c r="F14" s="69">
        <v>17</v>
      </c>
      <c r="G14" s="69">
        <v>17</v>
      </c>
    </row>
    <row r="15" spans="2:7" ht="15" customHeight="1">
      <c r="B15" s="67" t="s">
        <v>247</v>
      </c>
      <c r="C15" s="68" t="s">
        <v>90</v>
      </c>
      <c r="D15" s="21">
        <v>2</v>
      </c>
      <c r="E15" s="21">
        <v>0</v>
      </c>
      <c r="F15" s="69">
        <v>3</v>
      </c>
      <c r="G15" s="69">
        <v>1</v>
      </c>
    </row>
    <row r="16" spans="2:7" ht="15" customHeight="1">
      <c r="B16" s="67" t="s">
        <v>248</v>
      </c>
      <c r="C16" s="68" t="s">
        <v>90</v>
      </c>
      <c r="D16" s="21">
        <v>1</v>
      </c>
      <c r="E16" s="21">
        <v>1</v>
      </c>
      <c r="F16" s="69">
        <v>0</v>
      </c>
      <c r="G16" s="69">
        <v>2</v>
      </c>
    </row>
    <row r="17" spans="2:7" ht="15" customHeight="1">
      <c r="B17" s="26" t="s">
        <v>249</v>
      </c>
      <c r="C17" s="27" t="s">
        <v>90</v>
      </c>
      <c r="D17" s="30">
        <f>SUM(D7:D16)</f>
        <v>1350</v>
      </c>
      <c r="E17" s="30">
        <f>SUM(E7:E16)</f>
        <v>1473</v>
      </c>
      <c r="F17" s="30">
        <f>SUM(F7:F16)</f>
        <v>1686</v>
      </c>
      <c r="G17" s="30">
        <f>SUM(G7:G16)</f>
        <v>1675</v>
      </c>
    </row>
    <row r="18" spans="2:7" ht="15" customHeight="1">
      <c r="B18" s="211" t="s">
        <v>250</v>
      </c>
    </row>
    <row r="19" spans="2:7" ht="15" customHeight="1">
      <c r="B19" s="211" t="s">
        <v>251</v>
      </c>
    </row>
    <row r="20" spans="2:7" ht="20.100000000000001" customHeight="1"/>
    <row r="21" spans="2:7" ht="15" customHeight="1">
      <c r="B21" s="10" t="s">
        <v>252</v>
      </c>
    </row>
    <row r="22" spans="2:7" ht="15" customHeight="1">
      <c r="B22" s="31"/>
      <c r="C22" s="32" t="s">
        <v>53</v>
      </c>
      <c r="D22" s="32">
        <v>2025</v>
      </c>
      <c r="E22" s="32">
        <v>2024</v>
      </c>
      <c r="F22" s="32">
        <v>2023</v>
      </c>
      <c r="G22" s="32">
        <v>2022</v>
      </c>
    </row>
    <row r="23" spans="2:7" ht="15" customHeight="1">
      <c r="B23" s="17" t="s">
        <v>56</v>
      </c>
      <c r="C23" s="68" t="s">
        <v>124</v>
      </c>
      <c r="D23" s="204">
        <v>0.99099999999999999</v>
      </c>
      <c r="E23" s="204">
        <v>0.99399999999999999</v>
      </c>
      <c r="F23" s="46" t="s">
        <v>86</v>
      </c>
      <c r="G23" s="299" t="s">
        <v>86</v>
      </c>
    </row>
    <row r="24" spans="2:7" ht="15" customHeight="1">
      <c r="B24" s="17" t="s">
        <v>253</v>
      </c>
      <c r="C24" s="68" t="s">
        <v>124</v>
      </c>
      <c r="D24" s="204">
        <v>0.95299999999999996</v>
      </c>
      <c r="E24" s="204">
        <v>0.99</v>
      </c>
      <c r="F24" s="342" t="s">
        <v>86</v>
      </c>
      <c r="G24" s="300" t="s">
        <v>86</v>
      </c>
    </row>
    <row r="25" spans="2:7" s="211" customFormat="1" ht="15" customHeight="1">
      <c r="B25" s="17" t="s">
        <v>69</v>
      </c>
      <c r="C25" s="68" t="s">
        <v>124</v>
      </c>
      <c r="D25" s="204">
        <v>0.99750000000000005</v>
      </c>
      <c r="E25" s="204">
        <v>0.98899999999999999</v>
      </c>
      <c r="F25" s="204" t="s">
        <v>86</v>
      </c>
      <c r="G25" s="300" t="s">
        <v>86</v>
      </c>
    </row>
    <row r="26" spans="2:7" ht="15" customHeight="1">
      <c r="B26" s="26" t="s">
        <v>71</v>
      </c>
      <c r="C26" s="27" t="s">
        <v>124</v>
      </c>
      <c r="D26" s="136">
        <f>(D24+D23+D25)/3</f>
        <v>0.98050000000000004</v>
      </c>
      <c r="E26" s="136">
        <f>(E24+E23+E25)/3</f>
        <v>0.99099999999999999</v>
      </c>
      <c r="F26" s="137">
        <v>0.97</v>
      </c>
      <c r="G26" s="137">
        <v>0.98</v>
      </c>
    </row>
    <row r="27" spans="2:7" ht="15" customHeight="1">
      <c r="B27" s="211" t="s">
        <v>254</v>
      </c>
      <c r="C27" s="211"/>
      <c r="D27" s="211"/>
      <c r="E27" s="211"/>
      <c r="F27" s="211"/>
      <c r="G27" s="211"/>
    </row>
    <row r="28" spans="2:7" ht="15" customHeight="1">
      <c r="B28" s="211" t="s">
        <v>255</v>
      </c>
    </row>
  </sheetData>
  <sheetProtection algorithmName="SHA-512" hashValue="wNqzdXnbJWMfcex86GDEnsWIh0VK6biaIVmYIXVc0TGoGMVcSo2dVlWALdVyDVpqerTClWKvd5c0OygFEGn4NA==" saltValue="GIT0kVdzxDNiPHM+K4VnwQ==" spinCount="100000" sheet="1" objects="1" scenarios="1"/>
  <hyperlinks>
    <hyperlink ref="B3" location="CONTENTS!Print_Area" display="Back to Contents" xr:uid="{CB5C32A0-695F-4E25-A7F1-DF7E443CE462}"/>
  </hyperlinks>
  <pageMargins left="0.7" right="0.7" top="0.75" bottom="0.75" header="0.3" footer="0.3"/>
  <pageSetup paperSize="9" scale="61" orientation="landscape" r:id="rId1"/>
  <ignoredErrors>
    <ignoredError sqref="D17" formulaRange="1"/>
  </ignoredErrors>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5E42F4-681E-47B6-8665-78FA7B73E99E}">
  <sheetPr codeName="Sheet19">
    <tabColor rgb="FF003C71"/>
    <pageSetUpPr autoPageBreaks="0" fitToPage="1"/>
  </sheetPr>
  <dimension ref="A1:F237"/>
  <sheetViews>
    <sheetView showGridLines="0" zoomScale="93" zoomScaleNormal="100" workbookViewId="0">
      <pane xSplit="1" ySplit="6" topLeftCell="B7" activePane="bottomRight" state="frozen"/>
      <selection pane="bottomRight" activeCell="D1" sqref="D1"/>
      <selection pane="bottomLeft" activeCell="C28" sqref="C28"/>
      <selection pane="topRight" activeCell="C28" sqref="C28"/>
    </sheetView>
  </sheetViews>
  <sheetFormatPr defaultColWidth="8.42578125" defaultRowHeight="14.45"/>
  <cols>
    <col min="1" max="1" width="1.7109375" style="79" customWidth="1"/>
    <col min="2" max="2" width="18.42578125" style="79" customWidth="1"/>
    <col min="3" max="3" width="107.28515625" style="80" customWidth="1"/>
    <col min="4" max="4" width="115" style="86" customWidth="1"/>
    <col min="5" max="5" width="30.42578125" style="79" customWidth="1"/>
    <col min="6" max="6" width="20.42578125" style="79" customWidth="1"/>
    <col min="7" max="16384" width="8.42578125" style="79"/>
  </cols>
  <sheetData>
    <row r="1" spans="1:6" s="1" customFormat="1" ht="12" customHeight="1">
      <c r="D1" s="60"/>
    </row>
    <row r="2" spans="1:6" s="9" customFormat="1" ht="33.75" customHeight="1">
      <c r="B2" s="40" t="s">
        <v>256</v>
      </c>
      <c r="D2" s="81"/>
    </row>
    <row r="3" spans="1:6" s="9" customFormat="1" ht="22.5" customHeight="1">
      <c r="B3" s="241" t="s">
        <v>51</v>
      </c>
      <c r="D3" s="82"/>
    </row>
    <row r="4" spans="1:6" s="1" customFormat="1" ht="10.15" customHeight="1">
      <c r="D4" s="60"/>
    </row>
    <row r="5" spans="1:6" s="1" customFormat="1" ht="20.100000000000001" customHeight="1">
      <c r="B5" s="10" t="s">
        <v>257</v>
      </c>
      <c r="D5" s="60"/>
    </row>
    <row r="6" spans="1:6" s="74" customFormat="1" ht="20.100000000000001" customHeight="1">
      <c r="A6" s="73"/>
      <c r="B6" s="72" t="s">
        <v>258</v>
      </c>
      <c r="C6" s="72" t="s">
        <v>259</v>
      </c>
      <c r="D6" s="72" t="s">
        <v>260</v>
      </c>
      <c r="E6" s="73"/>
      <c r="F6" s="73"/>
    </row>
    <row r="7" spans="1:6" s="76" customFormat="1" ht="20.100000000000001" customHeight="1">
      <c r="A7" s="75"/>
      <c r="B7" s="463" t="s">
        <v>261</v>
      </c>
      <c r="C7" s="463"/>
      <c r="D7" s="220"/>
      <c r="E7" s="75"/>
      <c r="F7" s="75"/>
    </row>
    <row r="8" spans="1:6" s="76" customFormat="1" ht="20.100000000000001" customHeight="1">
      <c r="A8" s="75"/>
      <c r="B8" s="221" t="s">
        <v>262</v>
      </c>
      <c r="C8" s="229" t="s">
        <v>263</v>
      </c>
      <c r="D8" s="230"/>
      <c r="E8" s="75"/>
      <c r="F8" s="75"/>
    </row>
    <row r="9" spans="1:6" s="76" customFormat="1" ht="15" customHeight="1">
      <c r="A9" s="75"/>
      <c r="B9" s="87"/>
      <c r="C9" s="227" t="s">
        <v>264</v>
      </c>
      <c r="D9" s="360" t="s">
        <v>265</v>
      </c>
      <c r="E9" s="75"/>
      <c r="F9" s="75"/>
    </row>
    <row r="10" spans="1:6" s="76" customFormat="1" ht="39" customHeight="1">
      <c r="A10" s="75"/>
      <c r="B10" s="87"/>
      <c r="C10" s="88" t="s">
        <v>266</v>
      </c>
      <c r="D10" s="398" t="s">
        <v>267</v>
      </c>
      <c r="E10" s="75"/>
      <c r="F10" s="75"/>
    </row>
    <row r="11" spans="1:6" s="76" customFormat="1" ht="15" customHeight="1">
      <c r="A11" s="75"/>
      <c r="B11" s="87"/>
      <c r="C11" s="225" t="s">
        <v>268</v>
      </c>
      <c r="D11" s="360" t="s">
        <v>269</v>
      </c>
      <c r="E11" s="75"/>
      <c r="F11" s="75"/>
    </row>
    <row r="12" spans="1:6" s="76" customFormat="1" ht="99.75" customHeight="1">
      <c r="A12" s="75"/>
      <c r="B12" s="89"/>
      <c r="C12" s="88" t="s">
        <v>270</v>
      </c>
      <c r="D12" s="398" t="s">
        <v>271</v>
      </c>
      <c r="E12" s="75"/>
      <c r="F12" s="75"/>
    </row>
    <row r="13" spans="1:6" s="76" customFormat="1" ht="20.100000000000001" customHeight="1">
      <c r="A13" s="75"/>
      <c r="B13" s="226" t="s">
        <v>272</v>
      </c>
      <c r="C13" s="232" t="s">
        <v>273</v>
      </c>
      <c r="D13" s="233" t="s">
        <v>274</v>
      </c>
      <c r="E13" s="75"/>
      <c r="F13" s="75"/>
    </row>
    <row r="14" spans="1:6" s="76" customFormat="1" ht="15" customHeight="1">
      <c r="A14" s="75"/>
      <c r="B14" s="231" t="s">
        <v>275</v>
      </c>
      <c r="C14" s="227" t="s">
        <v>276</v>
      </c>
      <c r="D14" s="228" t="s">
        <v>269</v>
      </c>
      <c r="E14" s="75"/>
      <c r="F14" s="75"/>
    </row>
    <row r="15" spans="1:6" s="76" customFormat="1" ht="20.100000000000001" customHeight="1">
      <c r="A15" s="75"/>
      <c r="B15" s="226" t="s">
        <v>277</v>
      </c>
      <c r="C15" s="232" t="s">
        <v>278</v>
      </c>
      <c r="D15" s="234"/>
      <c r="E15" s="77"/>
    </row>
    <row r="16" spans="1:6" s="76" customFormat="1" ht="15" customHeight="1">
      <c r="A16" s="75"/>
      <c r="B16" s="93"/>
      <c r="C16" s="227" t="s">
        <v>279</v>
      </c>
      <c r="D16" s="228" t="s">
        <v>280</v>
      </c>
      <c r="E16" s="77"/>
    </row>
    <row r="17" spans="1:5" s="76" customFormat="1" ht="15" customHeight="1">
      <c r="A17" s="75"/>
      <c r="B17" s="93"/>
      <c r="C17" s="225" t="s">
        <v>281</v>
      </c>
      <c r="D17" s="219" t="s">
        <v>280</v>
      </c>
      <c r="E17" s="77"/>
    </row>
    <row r="18" spans="1:5" s="76" customFormat="1" ht="15" customHeight="1">
      <c r="A18" s="75"/>
      <c r="B18" s="93"/>
      <c r="C18" s="225" t="s">
        <v>282</v>
      </c>
      <c r="D18" s="345">
        <v>45719</v>
      </c>
      <c r="E18" s="77"/>
    </row>
    <row r="19" spans="1:5" s="76" customFormat="1" ht="15" customHeight="1">
      <c r="A19" s="75"/>
      <c r="B19" s="94"/>
      <c r="C19" s="225" t="s">
        <v>283</v>
      </c>
      <c r="D19" s="261" t="s">
        <v>284</v>
      </c>
      <c r="E19" s="77"/>
    </row>
    <row r="20" spans="1:5" s="76" customFormat="1" ht="20.100000000000001" customHeight="1">
      <c r="A20" s="75"/>
      <c r="B20" s="222" t="s">
        <v>285</v>
      </c>
      <c r="C20" s="223" t="s">
        <v>286</v>
      </c>
      <c r="D20" s="224" t="s">
        <v>287</v>
      </c>
      <c r="E20" s="77"/>
    </row>
    <row r="21" spans="1:5" s="76" customFormat="1" ht="32.25" customHeight="1">
      <c r="A21" s="75"/>
      <c r="B21" s="222" t="s">
        <v>288</v>
      </c>
      <c r="C21" s="223" t="s">
        <v>289</v>
      </c>
      <c r="D21" s="224" t="s">
        <v>290</v>
      </c>
      <c r="E21" s="77"/>
    </row>
    <row r="22" spans="1:5" s="76" customFormat="1" ht="20.100000000000001" customHeight="1">
      <c r="A22" s="75"/>
      <c r="B22" s="226" t="s">
        <v>291</v>
      </c>
      <c r="C22" s="232" t="s">
        <v>292</v>
      </c>
      <c r="D22" s="233"/>
      <c r="E22" s="77"/>
    </row>
    <row r="23" spans="1:5" s="76" customFormat="1" ht="77.25" customHeight="1">
      <c r="A23" s="75"/>
      <c r="B23" s="93"/>
      <c r="C23" s="235" t="s">
        <v>293</v>
      </c>
      <c r="D23" s="398" t="s">
        <v>294</v>
      </c>
      <c r="E23" s="77"/>
    </row>
    <row r="24" spans="1:5" s="76" customFormat="1" ht="20.100000000000001" customHeight="1">
      <c r="A24" s="75"/>
      <c r="B24" s="237"/>
      <c r="C24" s="225" t="s">
        <v>295</v>
      </c>
      <c r="D24" s="359" t="s">
        <v>296</v>
      </c>
      <c r="E24" s="77"/>
    </row>
    <row r="25" spans="1:5" s="76" customFormat="1" ht="20.100000000000001" customHeight="1">
      <c r="A25" s="75"/>
      <c r="B25" s="237"/>
      <c r="C25" s="225" t="s">
        <v>297</v>
      </c>
      <c r="D25" s="359" t="s">
        <v>298</v>
      </c>
      <c r="E25" s="77"/>
    </row>
    <row r="26" spans="1:5" s="76" customFormat="1" ht="20.100000000000001" customHeight="1">
      <c r="A26" s="75"/>
      <c r="B26" s="231"/>
      <c r="C26" s="225" t="s">
        <v>299</v>
      </c>
      <c r="D26" s="359" t="s">
        <v>300</v>
      </c>
      <c r="E26" s="77"/>
    </row>
    <row r="27" spans="1:5" s="76" customFormat="1" ht="20.100000000000001" customHeight="1">
      <c r="A27" s="75"/>
      <c r="B27" s="226" t="s">
        <v>301</v>
      </c>
      <c r="C27" s="232" t="s">
        <v>302</v>
      </c>
      <c r="D27" s="233"/>
      <c r="E27" s="77"/>
    </row>
    <row r="28" spans="1:5" s="76" customFormat="1" ht="15" customHeight="1">
      <c r="A28" s="75"/>
      <c r="B28" s="237"/>
      <c r="C28" s="227" t="s">
        <v>303</v>
      </c>
      <c r="D28" s="360" t="s">
        <v>304</v>
      </c>
      <c r="E28" s="77"/>
    </row>
    <row r="29" spans="1:5" s="76" customFormat="1" ht="15" customHeight="1">
      <c r="A29" s="75"/>
      <c r="B29" s="238"/>
      <c r="C29" s="225" t="s">
        <v>305</v>
      </c>
      <c r="D29" s="360" t="s">
        <v>304</v>
      </c>
      <c r="E29" s="77"/>
    </row>
    <row r="30" spans="1:5" s="76" customFormat="1" ht="30.75" customHeight="1">
      <c r="A30" s="75"/>
      <c r="B30" s="95"/>
      <c r="C30" s="88" t="s">
        <v>306</v>
      </c>
      <c r="D30" s="398" t="s">
        <v>307</v>
      </c>
      <c r="E30" s="77"/>
    </row>
    <row r="31" spans="1:5" s="76" customFormat="1" ht="15" customHeight="1">
      <c r="A31" s="75"/>
      <c r="B31" s="238"/>
      <c r="C31" s="225" t="s">
        <v>308</v>
      </c>
      <c r="D31" s="360" t="s">
        <v>309</v>
      </c>
      <c r="E31" s="77"/>
    </row>
    <row r="32" spans="1:5" s="76" customFormat="1" ht="15" customHeight="1">
      <c r="A32" s="75"/>
      <c r="B32" s="239"/>
      <c r="C32" s="225" t="s">
        <v>310</v>
      </c>
      <c r="D32" s="360" t="s">
        <v>311</v>
      </c>
      <c r="E32" s="77"/>
    </row>
    <row r="33" spans="1:5" s="76" customFormat="1" ht="44.25" customHeight="1">
      <c r="A33" s="75"/>
      <c r="B33" s="90" t="s">
        <v>312</v>
      </c>
      <c r="C33" s="91" t="s">
        <v>313</v>
      </c>
      <c r="D33" s="361" t="s">
        <v>314</v>
      </c>
      <c r="E33" s="77"/>
    </row>
    <row r="34" spans="1:5" s="76" customFormat="1" ht="15" customHeight="1">
      <c r="A34" s="75"/>
      <c r="B34" s="464" t="s">
        <v>315</v>
      </c>
      <c r="C34" s="464"/>
      <c r="D34" s="85"/>
      <c r="E34" s="77"/>
    </row>
    <row r="35" spans="1:5" s="76" customFormat="1" ht="20.100000000000001" customHeight="1">
      <c r="A35" s="75"/>
      <c r="B35" s="226" t="s">
        <v>316</v>
      </c>
      <c r="C35" s="232" t="s">
        <v>317</v>
      </c>
      <c r="D35" s="233"/>
      <c r="E35" s="77"/>
    </row>
    <row r="36" spans="1:5" s="76" customFormat="1" ht="15" customHeight="1">
      <c r="A36" s="75"/>
      <c r="B36" s="237"/>
      <c r="C36" s="227" t="s">
        <v>318</v>
      </c>
      <c r="D36" s="360" t="s">
        <v>319</v>
      </c>
      <c r="E36" s="77"/>
    </row>
    <row r="37" spans="1:5" s="76" customFormat="1" ht="15" customHeight="1">
      <c r="A37" s="75"/>
      <c r="B37" s="237"/>
      <c r="C37" s="225" t="s">
        <v>320</v>
      </c>
      <c r="D37" s="360" t="s">
        <v>319</v>
      </c>
      <c r="E37" s="77"/>
    </row>
    <row r="38" spans="1:5" s="76" customFormat="1" ht="15" customHeight="1">
      <c r="A38" s="75"/>
      <c r="B38" s="237"/>
      <c r="C38" s="225" t="s">
        <v>321</v>
      </c>
      <c r="D38" s="360" t="s">
        <v>319</v>
      </c>
      <c r="E38" s="77"/>
    </row>
    <row r="39" spans="1:5" s="76" customFormat="1" ht="15" customHeight="1">
      <c r="A39" s="75"/>
      <c r="B39" s="237"/>
      <c r="C39" s="225" t="s">
        <v>322</v>
      </c>
      <c r="D39" s="360" t="s">
        <v>323</v>
      </c>
      <c r="E39" s="77"/>
    </row>
    <row r="40" spans="1:5" s="76" customFormat="1" ht="15" customHeight="1">
      <c r="A40" s="75"/>
      <c r="B40" s="237"/>
      <c r="C40" s="225" t="s">
        <v>324</v>
      </c>
      <c r="D40" s="360" t="s">
        <v>323</v>
      </c>
      <c r="E40" s="77"/>
    </row>
    <row r="41" spans="1:5" s="76" customFormat="1" ht="15" customHeight="1">
      <c r="A41" s="75"/>
      <c r="B41" s="237"/>
      <c r="C41" s="225" t="s">
        <v>325</v>
      </c>
      <c r="D41" s="360" t="s">
        <v>323</v>
      </c>
      <c r="E41" s="77"/>
    </row>
    <row r="42" spans="1:5" s="76" customFormat="1" ht="15" customHeight="1">
      <c r="A42" s="75"/>
      <c r="B42" s="237"/>
      <c r="C42" s="225" t="s">
        <v>326</v>
      </c>
      <c r="D42" s="360" t="s">
        <v>323</v>
      </c>
      <c r="E42" s="77"/>
    </row>
    <row r="43" spans="1:5" s="76" customFormat="1" ht="15" customHeight="1">
      <c r="A43" s="75"/>
      <c r="B43" s="237"/>
      <c r="C43" s="225" t="s">
        <v>327</v>
      </c>
      <c r="D43" s="360" t="s">
        <v>323</v>
      </c>
      <c r="E43" s="77"/>
    </row>
    <row r="44" spans="1:5" s="76" customFormat="1" ht="15" customHeight="1">
      <c r="A44" s="75"/>
      <c r="B44" s="237"/>
      <c r="C44" s="225" t="s">
        <v>328</v>
      </c>
      <c r="D44" s="360" t="s">
        <v>323</v>
      </c>
      <c r="E44" s="77"/>
    </row>
    <row r="45" spans="1:5" s="76" customFormat="1" ht="15" customHeight="1">
      <c r="A45" s="75"/>
      <c r="B45" s="237"/>
      <c r="C45" s="225" t="s">
        <v>329</v>
      </c>
      <c r="D45" s="360" t="s">
        <v>323</v>
      </c>
      <c r="E45" s="77"/>
    </row>
    <row r="46" spans="1:5" s="76" customFormat="1" ht="15" customHeight="1">
      <c r="A46" s="75"/>
      <c r="B46" s="231"/>
      <c r="C46" s="225" t="s">
        <v>330</v>
      </c>
      <c r="D46" s="360" t="s">
        <v>323</v>
      </c>
      <c r="E46" s="77"/>
    </row>
    <row r="47" spans="1:5" s="76" customFormat="1" ht="20.100000000000001" customHeight="1">
      <c r="A47" s="78"/>
      <c r="B47" s="222" t="s">
        <v>331</v>
      </c>
      <c r="C47" s="223" t="s">
        <v>332</v>
      </c>
      <c r="D47" s="224" t="s">
        <v>323</v>
      </c>
      <c r="E47" s="77"/>
    </row>
    <row r="48" spans="1:5" s="76" customFormat="1" ht="20.100000000000001" customHeight="1">
      <c r="A48" s="75"/>
      <c r="B48" s="222" t="s">
        <v>333</v>
      </c>
      <c r="C48" s="223" t="s">
        <v>334</v>
      </c>
      <c r="D48" s="224" t="s">
        <v>323</v>
      </c>
      <c r="E48" s="77"/>
    </row>
    <row r="49" spans="1:5" s="76" customFormat="1" ht="27" customHeight="1">
      <c r="A49" s="75"/>
      <c r="B49" s="222" t="s">
        <v>335</v>
      </c>
      <c r="C49" s="223" t="s">
        <v>336</v>
      </c>
      <c r="D49" s="224" t="s">
        <v>337</v>
      </c>
      <c r="E49" s="77"/>
    </row>
    <row r="50" spans="1:5" s="76" customFormat="1" ht="20.100000000000001" customHeight="1">
      <c r="A50" s="75"/>
      <c r="B50" s="222" t="s">
        <v>338</v>
      </c>
      <c r="C50" s="223" t="s">
        <v>339</v>
      </c>
      <c r="D50" s="224" t="s">
        <v>319</v>
      </c>
      <c r="E50" s="77"/>
    </row>
    <row r="51" spans="1:5" s="76" customFormat="1" ht="20.100000000000001" customHeight="1">
      <c r="A51" s="75"/>
      <c r="B51" s="222" t="s">
        <v>340</v>
      </c>
      <c r="C51" s="223" t="s">
        <v>341</v>
      </c>
      <c r="D51" s="224" t="s">
        <v>319</v>
      </c>
      <c r="E51" s="77"/>
    </row>
    <row r="52" spans="1:5" s="76" customFormat="1" ht="20.100000000000001" customHeight="1">
      <c r="A52" s="75"/>
      <c r="B52" s="222" t="s">
        <v>342</v>
      </c>
      <c r="C52" s="223" t="s">
        <v>343</v>
      </c>
      <c r="D52" s="224" t="s">
        <v>323</v>
      </c>
      <c r="E52" s="77"/>
    </row>
    <row r="53" spans="1:5" s="76" customFormat="1" ht="20.100000000000001" customHeight="1">
      <c r="A53" s="75"/>
      <c r="B53" s="222" t="s">
        <v>344</v>
      </c>
      <c r="C53" s="223" t="s">
        <v>345</v>
      </c>
      <c r="D53" s="224" t="s">
        <v>323</v>
      </c>
      <c r="E53" s="77"/>
    </row>
    <row r="54" spans="1:5" s="76" customFormat="1" ht="20.100000000000001" customHeight="1">
      <c r="A54" s="75"/>
      <c r="B54" s="222" t="s">
        <v>346</v>
      </c>
      <c r="C54" s="223" t="s">
        <v>347</v>
      </c>
      <c r="D54" s="224" t="s">
        <v>323</v>
      </c>
      <c r="E54" s="77"/>
    </row>
    <row r="55" spans="1:5" s="76" customFormat="1" ht="20.100000000000001" customHeight="1">
      <c r="A55" s="75"/>
      <c r="B55" s="222" t="s">
        <v>348</v>
      </c>
      <c r="C55" s="223" t="s">
        <v>349</v>
      </c>
      <c r="D55" s="224" t="s">
        <v>323</v>
      </c>
      <c r="E55" s="77"/>
    </row>
    <row r="56" spans="1:5" s="76" customFormat="1" ht="20.100000000000001" customHeight="1">
      <c r="A56" s="75"/>
      <c r="B56" s="222" t="s">
        <v>350</v>
      </c>
      <c r="C56" s="223" t="s">
        <v>351</v>
      </c>
      <c r="D56" s="224" t="s">
        <v>319</v>
      </c>
      <c r="E56" s="77"/>
    </row>
    <row r="57" spans="1:5" s="76" customFormat="1" ht="20.100000000000001" customHeight="1">
      <c r="A57" s="75"/>
      <c r="B57" s="222" t="s">
        <v>352</v>
      </c>
      <c r="C57" s="223" t="s">
        <v>353</v>
      </c>
      <c r="D57" s="224" t="s">
        <v>319</v>
      </c>
      <c r="E57" s="77"/>
    </row>
    <row r="58" spans="1:5" s="76" customFormat="1" ht="20.100000000000001" customHeight="1">
      <c r="A58" s="75"/>
      <c r="B58" s="222" t="s">
        <v>354</v>
      </c>
      <c r="C58" s="223" t="s">
        <v>355</v>
      </c>
      <c r="D58" s="224" t="s">
        <v>323</v>
      </c>
      <c r="E58" s="77"/>
    </row>
    <row r="59" spans="1:5" s="76" customFormat="1" ht="20.100000000000001" customHeight="1">
      <c r="A59" s="75"/>
      <c r="B59" s="462" t="s">
        <v>356</v>
      </c>
      <c r="C59" s="462"/>
      <c r="D59" s="240"/>
      <c r="E59" s="77"/>
    </row>
    <row r="60" spans="1:5" s="76" customFormat="1" ht="20.100000000000001" customHeight="1">
      <c r="A60" s="75"/>
      <c r="B60" s="222" t="s">
        <v>357</v>
      </c>
      <c r="C60" s="223" t="s">
        <v>358</v>
      </c>
      <c r="D60" s="465" t="s">
        <v>359</v>
      </c>
      <c r="E60" s="77"/>
    </row>
    <row r="61" spans="1:5" s="76" customFormat="1" ht="20.100000000000001" customHeight="1">
      <c r="A61" s="75"/>
      <c r="B61" s="222" t="s">
        <v>360</v>
      </c>
      <c r="C61" s="223" t="s">
        <v>361</v>
      </c>
      <c r="D61" s="466"/>
      <c r="E61" s="77"/>
    </row>
    <row r="62" spans="1:5" s="76" customFormat="1" ht="20.100000000000001" customHeight="1">
      <c r="A62" s="75"/>
      <c r="B62" s="222" t="s">
        <v>362</v>
      </c>
      <c r="C62" s="223" t="s">
        <v>363</v>
      </c>
      <c r="D62" s="466"/>
      <c r="E62" s="77"/>
    </row>
    <row r="63" spans="1:5" s="76" customFormat="1" ht="20.100000000000001" customHeight="1">
      <c r="A63" s="75"/>
      <c r="B63" s="222" t="s">
        <v>364</v>
      </c>
      <c r="C63" s="223" t="s">
        <v>365</v>
      </c>
      <c r="D63" s="466"/>
      <c r="E63" s="77"/>
    </row>
    <row r="64" spans="1:5" s="76" customFormat="1" ht="20.100000000000001" customHeight="1">
      <c r="A64" s="75"/>
      <c r="B64" s="222" t="s">
        <v>366</v>
      </c>
      <c r="C64" s="223" t="s">
        <v>367</v>
      </c>
      <c r="D64" s="467"/>
      <c r="E64" s="77"/>
    </row>
    <row r="65" spans="1:5" s="76" customFormat="1" ht="84" customHeight="1">
      <c r="A65" s="75"/>
      <c r="B65" s="90" t="s">
        <v>368</v>
      </c>
      <c r="C65" s="91" t="s">
        <v>369</v>
      </c>
      <c r="D65" s="361" t="s">
        <v>370</v>
      </c>
      <c r="E65" s="77"/>
    </row>
    <row r="66" spans="1:5" s="76" customFormat="1" ht="105.75" customHeight="1">
      <c r="A66" s="75"/>
      <c r="B66" s="90" t="s">
        <v>371</v>
      </c>
      <c r="C66" s="91" t="s">
        <v>372</v>
      </c>
      <c r="D66" s="361" t="s">
        <v>373</v>
      </c>
      <c r="E66" s="77"/>
    </row>
    <row r="67" spans="1:5" s="76" customFormat="1" ht="20.100000000000001" customHeight="1">
      <c r="A67" s="75"/>
      <c r="B67" s="462" t="s">
        <v>374</v>
      </c>
      <c r="C67" s="462"/>
      <c r="D67" s="240"/>
      <c r="E67" s="77"/>
    </row>
    <row r="68" spans="1:5" s="76" customFormat="1" ht="27" customHeight="1">
      <c r="A68" s="75"/>
      <c r="B68" s="90" t="s">
        <v>375</v>
      </c>
      <c r="C68" s="91" t="s">
        <v>376</v>
      </c>
      <c r="D68" s="264" t="s">
        <v>377</v>
      </c>
      <c r="E68" s="77"/>
    </row>
    <row r="69" spans="1:5" s="76" customFormat="1" ht="28.5" customHeight="1">
      <c r="A69" s="75"/>
      <c r="B69" s="90" t="s">
        <v>378</v>
      </c>
      <c r="C69" s="91" t="s">
        <v>379</v>
      </c>
      <c r="D69" s="84" t="s">
        <v>380</v>
      </c>
      <c r="E69" s="77"/>
    </row>
    <row r="70" spans="1:5" s="76" customFormat="1" ht="20.100000000000001" customHeight="1">
      <c r="A70" s="75"/>
      <c r="B70" s="462" t="s">
        <v>381</v>
      </c>
      <c r="C70" s="462"/>
      <c r="D70" s="255"/>
      <c r="E70" s="77"/>
    </row>
    <row r="71" spans="1:5" s="76" customFormat="1" ht="20.100000000000001" customHeight="1">
      <c r="A71" s="75"/>
      <c r="B71" s="222" t="s">
        <v>382</v>
      </c>
      <c r="C71" s="223" t="s">
        <v>383</v>
      </c>
      <c r="D71" s="362" t="s">
        <v>319</v>
      </c>
      <c r="E71" s="77"/>
    </row>
    <row r="72" spans="1:5" s="76" customFormat="1" ht="20.100000000000001" customHeight="1">
      <c r="A72" s="75"/>
      <c r="B72" s="222" t="s">
        <v>384</v>
      </c>
      <c r="C72" s="223" t="s">
        <v>385</v>
      </c>
      <c r="D72" s="361" t="s">
        <v>319</v>
      </c>
      <c r="E72" s="77"/>
    </row>
    <row r="73" spans="1:5" s="76" customFormat="1" ht="20.100000000000001" customHeight="1">
      <c r="A73" s="75"/>
      <c r="B73" s="222" t="s">
        <v>386</v>
      </c>
      <c r="C73" s="223" t="s">
        <v>387</v>
      </c>
      <c r="D73" s="361" t="s">
        <v>323</v>
      </c>
      <c r="E73" s="77"/>
    </row>
    <row r="74" spans="1:5" s="76" customFormat="1" ht="20.100000000000001" customHeight="1">
      <c r="A74" s="75"/>
      <c r="B74" s="255" t="s">
        <v>388</v>
      </c>
      <c r="C74" s="255"/>
      <c r="D74" s="240"/>
      <c r="E74" s="77"/>
    </row>
    <row r="75" spans="1:5" s="76" customFormat="1" ht="20.100000000000001" customHeight="1">
      <c r="A75" s="75"/>
      <c r="B75" s="462" t="s">
        <v>389</v>
      </c>
      <c r="C75" s="462"/>
      <c r="D75" s="255"/>
      <c r="E75" s="77"/>
    </row>
    <row r="76" spans="1:5" s="76" customFormat="1" ht="20.100000000000001" customHeight="1">
      <c r="A76" s="75"/>
      <c r="B76" s="462" t="s">
        <v>381</v>
      </c>
      <c r="C76" s="462"/>
      <c r="D76" s="240"/>
      <c r="E76" s="77"/>
    </row>
    <row r="77" spans="1:5" s="76" customFormat="1" ht="20.100000000000001" customHeight="1">
      <c r="A77" s="75"/>
      <c r="B77" s="365" t="s">
        <v>390</v>
      </c>
      <c r="C77" s="232" t="s">
        <v>391</v>
      </c>
      <c r="D77" s="233"/>
      <c r="E77" s="77"/>
    </row>
    <row r="78" spans="1:5" s="76" customFormat="1" ht="25.5" customHeight="1">
      <c r="A78" s="75"/>
      <c r="B78" s="231"/>
      <c r="C78" s="227" t="s">
        <v>392</v>
      </c>
      <c r="D78" s="228" t="s">
        <v>393</v>
      </c>
      <c r="E78" s="77"/>
    </row>
    <row r="79" spans="1:5" s="76" customFormat="1" ht="25.5" customHeight="1">
      <c r="A79" s="75"/>
      <c r="B79" s="96" t="s">
        <v>394</v>
      </c>
      <c r="C79" s="88" t="s">
        <v>395</v>
      </c>
      <c r="D79" s="83" t="s">
        <v>396</v>
      </c>
      <c r="E79" s="77"/>
    </row>
    <row r="80" spans="1:5" s="76" customFormat="1" ht="20.100000000000001" customHeight="1">
      <c r="A80" s="75"/>
      <c r="B80" s="366" t="s">
        <v>397</v>
      </c>
      <c r="C80" s="225" t="s">
        <v>398</v>
      </c>
      <c r="D80" s="219" t="s">
        <v>399</v>
      </c>
      <c r="E80" s="77"/>
    </row>
    <row r="81" spans="1:5" s="76" customFormat="1" ht="20.100000000000001" customHeight="1">
      <c r="A81" s="75"/>
      <c r="B81" s="366" t="s">
        <v>400</v>
      </c>
      <c r="C81" s="225" t="s">
        <v>401</v>
      </c>
      <c r="D81" s="219" t="s">
        <v>402</v>
      </c>
      <c r="E81" s="77"/>
    </row>
    <row r="82" spans="1:5" s="76" customFormat="1" ht="20.100000000000001" customHeight="1">
      <c r="A82" s="75"/>
      <c r="B82" s="366" t="s">
        <v>403</v>
      </c>
      <c r="C82" s="225" t="s">
        <v>404</v>
      </c>
      <c r="D82" s="219" t="s">
        <v>405</v>
      </c>
      <c r="E82" s="77"/>
    </row>
    <row r="83" spans="1:5" s="76" customFormat="1" ht="20.100000000000001" customHeight="1">
      <c r="A83" s="75"/>
      <c r="B83" s="366" t="s">
        <v>406</v>
      </c>
      <c r="C83" s="225" t="s">
        <v>407</v>
      </c>
      <c r="D83" s="219" t="s">
        <v>408</v>
      </c>
      <c r="E83" s="77"/>
    </row>
    <row r="84" spans="1:5" s="76" customFormat="1" ht="20.100000000000001" customHeight="1">
      <c r="B84" s="366" t="s">
        <v>409</v>
      </c>
      <c r="C84" s="225" t="s">
        <v>410</v>
      </c>
      <c r="D84" s="219" t="s">
        <v>408</v>
      </c>
    </row>
    <row r="85" spans="1:5" s="76" customFormat="1" ht="35.65" customHeight="1">
      <c r="B85" s="366" t="s">
        <v>411</v>
      </c>
      <c r="C85" s="225" t="s">
        <v>412</v>
      </c>
      <c r="D85" s="219" t="s">
        <v>413</v>
      </c>
    </row>
    <row r="86" spans="1:5" s="76" customFormat="1" ht="20.100000000000001" customHeight="1">
      <c r="B86" s="366" t="s">
        <v>414</v>
      </c>
      <c r="C86" s="225" t="s">
        <v>415</v>
      </c>
      <c r="D86" s="219" t="s">
        <v>416</v>
      </c>
    </row>
    <row r="87" spans="1:5" s="76" customFormat="1" ht="20.100000000000001" customHeight="1">
      <c r="B87" s="226" t="s">
        <v>417</v>
      </c>
      <c r="C87" s="232" t="s">
        <v>418</v>
      </c>
      <c r="D87" s="269"/>
    </row>
    <row r="88" spans="1:5" s="76" customFormat="1" ht="171" customHeight="1">
      <c r="B88" s="94" t="s">
        <v>419</v>
      </c>
      <c r="C88" s="235" t="s">
        <v>420</v>
      </c>
      <c r="D88" s="398" t="s">
        <v>421</v>
      </c>
    </row>
    <row r="89" spans="1:5" s="76" customFormat="1" ht="218.25" customHeight="1">
      <c r="B89" s="92" t="s">
        <v>422</v>
      </c>
      <c r="C89" s="88" t="s">
        <v>423</v>
      </c>
      <c r="D89" s="367" t="s">
        <v>424</v>
      </c>
    </row>
    <row r="90" spans="1:5" s="76" customFormat="1" ht="93.75" customHeight="1">
      <c r="B90" s="92" t="s">
        <v>425</v>
      </c>
      <c r="C90" s="88" t="s">
        <v>426</v>
      </c>
      <c r="D90" s="360" t="s">
        <v>427</v>
      </c>
    </row>
    <row r="91" spans="1:5" s="76" customFormat="1" ht="20.100000000000001" customHeight="1">
      <c r="B91" s="266" t="s">
        <v>428</v>
      </c>
      <c r="C91" s="267" t="s">
        <v>429</v>
      </c>
      <c r="D91" s="268"/>
    </row>
    <row r="92" spans="1:5" s="76" customFormat="1" ht="22.9">
      <c r="B92" s="94" t="s">
        <v>430</v>
      </c>
      <c r="C92" s="235" t="s">
        <v>431</v>
      </c>
      <c r="D92" s="236" t="s">
        <v>432</v>
      </c>
    </row>
    <row r="93" spans="1:5" s="76" customFormat="1" ht="24.75" customHeight="1">
      <c r="B93" s="92" t="s">
        <v>433</v>
      </c>
      <c r="C93" s="88" t="s">
        <v>434</v>
      </c>
      <c r="D93" s="83" t="s">
        <v>435</v>
      </c>
    </row>
    <row r="94" spans="1:5" s="76" customFormat="1" ht="24.75" customHeight="1">
      <c r="B94" s="92" t="s">
        <v>436</v>
      </c>
      <c r="C94" s="88" t="s">
        <v>437</v>
      </c>
      <c r="D94" s="83" t="s">
        <v>438</v>
      </c>
    </row>
    <row r="95" spans="1:5" s="76" customFormat="1" ht="20.100000000000001" customHeight="1">
      <c r="B95" s="226" t="s">
        <v>439</v>
      </c>
      <c r="C95" s="232" t="s">
        <v>440</v>
      </c>
      <c r="D95" s="233"/>
    </row>
    <row r="96" spans="1:5" s="76" customFormat="1" ht="50.25" customHeight="1">
      <c r="B96" s="94" t="s">
        <v>441</v>
      </c>
      <c r="C96" s="227" t="s">
        <v>442</v>
      </c>
      <c r="D96" s="457" t="s">
        <v>443</v>
      </c>
    </row>
    <row r="97" spans="2:4" s="76" customFormat="1" ht="27.75" customHeight="1">
      <c r="B97" s="92" t="s">
        <v>444</v>
      </c>
      <c r="C97" s="225" t="s">
        <v>445</v>
      </c>
      <c r="D97" s="457"/>
    </row>
    <row r="98" spans="2:4" s="76" customFormat="1" ht="26.25" customHeight="1">
      <c r="B98" s="92" t="s">
        <v>446</v>
      </c>
      <c r="C98" s="225" t="s">
        <v>447</v>
      </c>
      <c r="D98" s="457"/>
    </row>
    <row r="99" spans="2:4" s="76" customFormat="1" ht="60.75" customHeight="1">
      <c r="B99" s="92" t="s">
        <v>448</v>
      </c>
      <c r="C99" s="225" t="s">
        <v>449</v>
      </c>
      <c r="D99" s="457"/>
    </row>
    <row r="100" spans="2:4" s="76" customFormat="1" ht="20.100000000000001" customHeight="1">
      <c r="B100" s="265" t="s">
        <v>450</v>
      </c>
      <c r="C100" s="225" t="s">
        <v>451</v>
      </c>
      <c r="D100" s="458"/>
    </row>
    <row r="101" spans="2:4" s="76" customFormat="1" ht="20.100000000000001" customHeight="1">
      <c r="B101" s="226" t="s">
        <v>452</v>
      </c>
      <c r="C101" s="232" t="s">
        <v>453</v>
      </c>
      <c r="D101" s="233"/>
    </row>
    <row r="102" spans="2:4" s="76" customFormat="1" ht="20.100000000000001" customHeight="1">
      <c r="B102" s="231" t="s">
        <v>454</v>
      </c>
      <c r="C102" s="227" t="s">
        <v>431</v>
      </c>
      <c r="D102" s="453" t="s">
        <v>455</v>
      </c>
    </row>
    <row r="103" spans="2:4" s="76" customFormat="1" ht="20.100000000000001" customHeight="1">
      <c r="B103" s="265" t="s">
        <v>456</v>
      </c>
      <c r="C103" s="225" t="s">
        <v>457</v>
      </c>
      <c r="D103" s="454"/>
    </row>
    <row r="104" spans="2:4" s="76" customFormat="1" ht="20.100000000000001" customHeight="1">
      <c r="B104" s="265" t="s">
        <v>458</v>
      </c>
      <c r="C104" s="225" t="s">
        <v>459</v>
      </c>
      <c r="D104" s="454"/>
    </row>
    <row r="105" spans="2:4" s="76" customFormat="1" ht="69.75" customHeight="1">
      <c r="B105" s="92" t="s">
        <v>460</v>
      </c>
      <c r="C105" s="88" t="s">
        <v>461</v>
      </c>
      <c r="D105" s="83" t="s">
        <v>462</v>
      </c>
    </row>
    <row r="106" spans="2:4" s="76" customFormat="1" ht="20.100000000000001" customHeight="1">
      <c r="B106" s="226" t="s">
        <v>463</v>
      </c>
      <c r="C106" s="232" t="s">
        <v>464</v>
      </c>
      <c r="D106" s="233"/>
    </row>
    <row r="107" spans="2:4" s="76" customFormat="1" ht="20.100000000000001" customHeight="1">
      <c r="B107" s="231" t="s">
        <v>465</v>
      </c>
      <c r="C107" s="227" t="s">
        <v>431</v>
      </c>
      <c r="D107" s="455" t="s">
        <v>466</v>
      </c>
    </row>
    <row r="108" spans="2:4" s="76" customFormat="1" ht="20.100000000000001" customHeight="1">
      <c r="B108" s="265" t="s">
        <v>467</v>
      </c>
      <c r="C108" s="225" t="s">
        <v>468</v>
      </c>
      <c r="D108" s="455"/>
    </row>
    <row r="109" spans="2:4" s="76" customFormat="1" ht="20.100000000000001" customHeight="1">
      <c r="B109" s="265" t="s">
        <v>469</v>
      </c>
      <c r="C109" s="225" t="s">
        <v>470</v>
      </c>
      <c r="D109" s="455"/>
    </row>
    <row r="110" spans="2:4" s="76" customFormat="1" ht="20.100000000000001" customHeight="1">
      <c r="B110" s="265" t="s">
        <v>471</v>
      </c>
      <c r="C110" s="225" t="s">
        <v>472</v>
      </c>
      <c r="D110" s="455"/>
    </row>
    <row r="111" spans="2:4" s="76" customFormat="1" ht="39" customHeight="1">
      <c r="B111" s="92" t="s">
        <v>473</v>
      </c>
      <c r="C111" s="225" t="s">
        <v>474</v>
      </c>
      <c r="D111" s="455"/>
    </row>
    <row r="112" spans="2:4" s="76" customFormat="1" ht="20.100000000000001" customHeight="1">
      <c r="B112" s="265" t="s">
        <v>475</v>
      </c>
      <c r="C112" s="225" t="s">
        <v>476</v>
      </c>
      <c r="D112" s="456"/>
    </row>
    <row r="113" spans="2:4" s="76" customFormat="1" ht="20.100000000000001" customHeight="1">
      <c r="B113" s="226" t="s">
        <v>477</v>
      </c>
      <c r="C113" s="232" t="s">
        <v>478</v>
      </c>
      <c r="D113" s="233"/>
    </row>
    <row r="114" spans="2:4" s="76" customFormat="1" ht="20.100000000000001" customHeight="1">
      <c r="B114" s="231" t="s">
        <v>479</v>
      </c>
      <c r="C114" s="227" t="s">
        <v>431</v>
      </c>
      <c r="D114" s="455" t="s">
        <v>480</v>
      </c>
    </row>
    <row r="115" spans="2:4" s="76" customFormat="1" ht="27" customHeight="1">
      <c r="B115" s="92" t="s">
        <v>481</v>
      </c>
      <c r="C115" s="225" t="s">
        <v>482</v>
      </c>
      <c r="D115" s="455"/>
    </row>
    <row r="116" spans="2:4" s="76" customFormat="1" ht="20.100000000000001" customHeight="1">
      <c r="B116" s="92" t="s">
        <v>483</v>
      </c>
      <c r="C116" s="225" t="s">
        <v>484</v>
      </c>
      <c r="D116" s="455"/>
    </row>
    <row r="117" spans="2:4" s="76" customFormat="1" ht="49.5" customHeight="1">
      <c r="B117" s="92" t="s">
        <v>485</v>
      </c>
      <c r="C117" s="225" t="s">
        <v>486</v>
      </c>
      <c r="D117" s="455"/>
    </row>
    <row r="118" spans="2:4" s="76" customFormat="1" ht="20.100000000000001" customHeight="1">
      <c r="B118" s="92" t="s">
        <v>487</v>
      </c>
      <c r="C118" s="225" t="s">
        <v>488</v>
      </c>
      <c r="D118" s="455"/>
    </row>
    <row r="119" spans="2:4" s="76" customFormat="1" ht="26.25" customHeight="1">
      <c r="B119" s="92" t="s">
        <v>489</v>
      </c>
      <c r="C119" s="225" t="s">
        <v>490</v>
      </c>
      <c r="D119" s="456"/>
    </row>
    <row r="120" spans="2:4" s="76" customFormat="1" ht="20.100000000000001" customHeight="1">
      <c r="B120" s="226" t="s">
        <v>491</v>
      </c>
      <c r="C120" s="232" t="s">
        <v>492</v>
      </c>
      <c r="D120" s="233"/>
    </row>
    <row r="121" spans="2:4" s="76" customFormat="1" ht="25.5" customHeight="1">
      <c r="B121" s="231" t="s">
        <v>493</v>
      </c>
      <c r="C121" s="227" t="s">
        <v>431</v>
      </c>
      <c r="D121" s="228" t="s">
        <v>494</v>
      </c>
    </row>
    <row r="122" spans="2:4" s="76" customFormat="1" ht="20.100000000000001" customHeight="1">
      <c r="B122" s="265" t="s">
        <v>495</v>
      </c>
      <c r="C122" s="225" t="s">
        <v>496</v>
      </c>
      <c r="D122" s="219" t="s">
        <v>497</v>
      </c>
    </row>
    <row r="123" spans="2:4" s="76" customFormat="1" ht="20.100000000000001" customHeight="1">
      <c r="B123" s="265" t="s">
        <v>498</v>
      </c>
      <c r="C123" s="225" t="s">
        <v>499</v>
      </c>
      <c r="D123" s="219" t="s">
        <v>500</v>
      </c>
    </row>
    <row r="124" spans="2:4" s="76" customFormat="1" ht="20.100000000000001" customHeight="1">
      <c r="B124" s="265" t="s">
        <v>501</v>
      </c>
      <c r="C124" s="225" t="s">
        <v>502</v>
      </c>
      <c r="D124" s="219" t="s">
        <v>503</v>
      </c>
    </row>
    <row r="125" spans="2:4" s="76" customFormat="1" ht="20.100000000000001" customHeight="1">
      <c r="B125" s="226" t="s">
        <v>504</v>
      </c>
      <c r="C125" s="232" t="s">
        <v>505</v>
      </c>
      <c r="D125" s="233"/>
    </row>
    <row r="126" spans="2:4" s="76" customFormat="1" ht="20.100000000000001" customHeight="1">
      <c r="B126" s="231" t="s">
        <v>506</v>
      </c>
      <c r="C126" s="227" t="s">
        <v>431</v>
      </c>
      <c r="D126" s="228"/>
    </row>
    <row r="127" spans="2:4" s="76" customFormat="1" ht="128.25" customHeight="1">
      <c r="B127" s="92" t="s">
        <v>507</v>
      </c>
      <c r="C127" s="88" t="s">
        <v>508</v>
      </c>
      <c r="D127" s="219" t="s">
        <v>509</v>
      </c>
    </row>
    <row r="128" spans="2:4" s="76" customFormat="1" ht="20.100000000000001" customHeight="1">
      <c r="B128" s="265" t="s">
        <v>510</v>
      </c>
      <c r="C128" s="225" t="s">
        <v>511</v>
      </c>
      <c r="D128" s="219" t="s">
        <v>512</v>
      </c>
    </row>
    <row r="129" spans="2:4" s="76" customFormat="1" ht="20.100000000000001" customHeight="1">
      <c r="B129" s="265" t="s">
        <v>513</v>
      </c>
      <c r="C129" s="225" t="s">
        <v>514</v>
      </c>
      <c r="D129" s="219" t="s">
        <v>515</v>
      </c>
    </row>
    <row r="130" spans="2:4" s="76" customFormat="1" ht="20.100000000000001" customHeight="1">
      <c r="B130" s="265" t="s">
        <v>516</v>
      </c>
      <c r="C130" s="225" t="s">
        <v>517</v>
      </c>
      <c r="D130" s="219" t="s">
        <v>518</v>
      </c>
    </row>
    <row r="131" spans="2:4" s="76" customFormat="1" ht="22.9">
      <c r="B131" s="92" t="s">
        <v>519</v>
      </c>
      <c r="C131" s="88" t="s">
        <v>520</v>
      </c>
      <c r="D131" s="83" t="s">
        <v>521</v>
      </c>
    </row>
    <row r="132" spans="2:4" s="76" customFormat="1" ht="26.25" customHeight="1">
      <c r="B132" s="92" t="s">
        <v>522</v>
      </c>
      <c r="C132" s="88" t="s">
        <v>523</v>
      </c>
      <c r="D132" s="219" t="s">
        <v>524</v>
      </c>
    </row>
    <row r="133" spans="2:4" s="76" customFormat="1" ht="82.5" customHeight="1">
      <c r="B133" s="92" t="s">
        <v>525</v>
      </c>
      <c r="C133" s="88" t="s">
        <v>526</v>
      </c>
      <c r="D133" s="219" t="s">
        <v>527</v>
      </c>
    </row>
    <row r="134" spans="2:4" s="76" customFormat="1" ht="20.100000000000001" customHeight="1">
      <c r="B134" s="265" t="s">
        <v>528</v>
      </c>
      <c r="C134" s="225" t="s">
        <v>529</v>
      </c>
      <c r="D134" s="219" t="s">
        <v>515</v>
      </c>
    </row>
    <row r="135" spans="2:4" s="76" customFormat="1" ht="20.100000000000001" customHeight="1">
      <c r="B135" s="265" t="s">
        <v>530</v>
      </c>
      <c r="C135" s="225" t="s">
        <v>531</v>
      </c>
      <c r="D135" s="219" t="s">
        <v>532</v>
      </c>
    </row>
    <row r="136" spans="2:4" s="76" customFormat="1" ht="20.100000000000001" customHeight="1">
      <c r="B136" s="265" t="s">
        <v>533</v>
      </c>
      <c r="C136" s="225" t="s">
        <v>534</v>
      </c>
      <c r="D136" s="219" t="s">
        <v>515</v>
      </c>
    </row>
    <row r="137" spans="2:4" s="76" customFormat="1" ht="20.100000000000001" customHeight="1">
      <c r="B137" s="226" t="s">
        <v>535</v>
      </c>
      <c r="C137" s="232" t="s">
        <v>536</v>
      </c>
      <c r="D137" s="233"/>
    </row>
    <row r="138" spans="2:4" s="76" customFormat="1" ht="26.25" customHeight="1">
      <c r="B138" s="231" t="s">
        <v>537</v>
      </c>
      <c r="C138" s="227" t="s">
        <v>431</v>
      </c>
      <c r="D138" s="228" t="s">
        <v>538</v>
      </c>
    </row>
    <row r="139" spans="2:4" s="76" customFormat="1" ht="20.100000000000001" customHeight="1">
      <c r="B139" s="265" t="s">
        <v>539</v>
      </c>
      <c r="C139" s="225" t="s">
        <v>540</v>
      </c>
      <c r="D139" s="219" t="s">
        <v>541</v>
      </c>
    </row>
    <row r="140" spans="2:4" s="76" customFormat="1" ht="20.100000000000001" customHeight="1">
      <c r="B140" s="265" t="s">
        <v>542</v>
      </c>
      <c r="C140" s="225" t="s">
        <v>543</v>
      </c>
      <c r="D140" s="219" t="s">
        <v>544</v>
      </c>
    </row>
    <row r="141" spans="2:4" s="76" customFormat="1" ht="20.100000000000001" customHeight="1">
      <c r="B141" s="265" t="s">
        <v>545</v>
      </c>
      <c r="C141" s="225" t="s">
        <v>546</v>
      </c>
      <c r="D141" s="219" t="s">
        <v>547</v>
      </c>
    </row>
    <row r="142" spans="2:4" s="76" customFormat="1" ht="20.100000000000001" customHeight="1">
      <c r="B142" s="265" t="s">
        <v>548</v>
      </c>
      <c r="C142" s="225" t="s">
        <v>549</v>
      </c>
      <c r="D142" s="219" t="s">
        <v>550</v>
      </c>
    </row>
    <row r="143" spans="2:4" s="76" customFormat="1" ht="20.100000000000001" customHeight="1">
      <c r="B143" s="265" t="s">
        <v>551</v>
      </c>
      <c r="C143" s="225" t="s">
        <v>552</v>
      </c>
      <c r="D143" s="219" t="s">
        <v>541</v>
      </c>
    </row>
    <row r="144" spans="2:4" s="76" customFormat="1" ht="41.25" customHeight="1">
      <c r="B144" s="92" t="s">
        <v>553</v>
      </c>
      <c r="C144" s="88" t="s">
        <v>484</v>
      </c>
      <c r="D144" s="219" t="s">
        <v>554</v>
      </c>
    </row>
    <row r="145" spans="2:4" s="76" customFormat="1" ht="15" customHeight="1">
      <c r="B145" s="92" t="s">
        <v>555</v>
      </c>
      <c r="C145" s="88" t="s">
        <v>556</v>
      </c>
      <c r="D145" s="83" t="s">
        <v>557</v>
      </c>
    </row>
    <row r="146" spans="2:4" s="76" customFormat="1" ht="15" customHeight="1">
      <c r="B146" s="92" t="s">
        <v>558</v>
      </c>
      <c r="C146" s="88" t="s">
        <v>559</v>
      </c>
      <c r="D146" s="83" t="s">
        <v>560</v>
      </c>
    </row>
    <row r="147" spans="2:4" s="76" customFormat="1" ht="20.100000000000001" customHeight="1">
      <c r="B147" s="226" t="s">
        <v>561</v>
      </c>
      <c r="C147" s="232" t="s">
        <v>562</v>
      </c>
      <c r="D147" s="233"/>
    </row>
    <row r="148" spans="2:4" s="76" customFormat="1" ht="22.9">
      <c r="B148" s="231" t="s">
        <v>563</v>
      </c>
      <c r="C148" s="227" t="s">
        <v>431</v>
      </c>
      <c r="D148" s="228" t="s">
        <v>538</v>
      </c>
    </row>
    <row r="149" spans="2:4" s="76" customFormat="1" ht="24.75" customHeight="1">
      <c r="B149" s="265" t="s">
        <v>564</v>
      </c>
      <c r="C149" s="225" t="s">
        <v>565</v>
      </c>
      <c r="D149" s="219" t="s">
        <v>566</v>
      </c>
    </row>
    <row r="150" spans="2:4" s="76" customFormat="1" ht="20.100000000000001" customHeight="1">
      <c r="B150" s="265" t="s">
        <v>567</v>
      </c>
      <c r="C150" s="225" t="s">
        <v>546</v>
      </c>
      <c r="D150" s="219" t="s">
        <v>568</v>
      </c>
    </row>
    <row r="151" spans="2:4" s="76" customFormat="1" ht="20.100000000000001" customHeight="1">
      <c r="B151" s="265" t="s">
        <v>569</v>
      </c>
      <c r="C151" s="225" t="s">
        <v>552</v>
      </c>
      <c r="D151" s="219" t="s">
        <v>570</v>
      </c>
    </row>
    <row r="152" spans="2:4" s="76" customFormat="1" ht="27" customHeight="1">
      <c r="B152" s="265" t="s">
        <v>571</v>
      </c>
      <c r="C152" s="225" t="s">
        <v>572</v>
      </c>
      <c r="D152" s="219" t="s">
        <v>573</v>
      </c>
    </row>
    <row r="153" spans="2:4" s="76" customFormat="1" ht="20.100000000000001" customHeight="1">
      <c r="B153" s="265" t="s">
        <v>574</v>
      </c>
      <c r="C153" s="225" t="s">
        <v>575</v>
      </c>
      <c r="D153" s="270" t="s">
        <v>319</v>
      </c>
    </row>
    <row r="154" spans="2:4" s="76" customFormat="1" ht="24.75" customHeight="1">
      <c r="B154" s="265" t="s">
        <v>576</v>
      </c>
      <c r="C154" s="225" t="s">
        <v>577</v>
      </c>
      <c r="D154" s="219" t="s">
        <v>578</v>
      </c>
    </row>
    <row r="155" spans="2:4" s="76" customFormat="1" ht="20.100000000000001" customHeight="1">
      <c r="B155" s="226" t="s">
        <v>579</v>
      </c>
      <c r="C155" s="232" t="s">
        <v>580</v>
      </c>
      <c r="D155" s="271"/>
    </row>
    <row r="156" spans="2:4" s="76" customFormat="1" ht="22.9">
      <c r="B156" s="231" t="s">
        <v>581</v>
      </c>
      <c r="C156" s="227" t="s">
        <v>431</v>
      </c>
      <c r="D156" s="228" t="s">
        <v>538</v>
      </c>
    </row>
    <row r="157" spans="2:4" s="76" customFormat="1" ht="20.100000000000001" customHeight="1">
      <c r="B157" s="265" t="s">
        <v>582</v>
      </c>
      <c r="C157" s="225" t="s">
        <v>583</v>
      </c>
      <c r="D157" s="219" t="s">
        <v>584</v>
      </c>
    </row>
    <row r="158" spans="2:4" s="76" customFormat="1" ht="20.100000000000001" customHeight="1">
      <c r="B158" s="265" t="s">
        <v>585</v>
      </c>
      <c r="C158" s="225" t="s">
        <v>556</v>
      </c>
      <c r="D158" s="270" t="s">
        <v>586</v>
      </c>
    </row>
    <row r="159" spans="2:4" s="76" customFormat="1" ht="20.100000000000001" customHeight="1">
      <c r="B159" s="226" t="s">
        <v>587</v>
      </c>
      <c r="C159" s="232" t="s">
        <v>588</v>
      </c>
      <c r="D159" s="233"/>
    </row>
    <row r="160" spans="2:4" s="76" customFormat="1" ht="22.9">
      <c r="B160" s="231" t="s">
        <v>589</v>
      </c>
      <c r="C160" s="227" t="s">
        <v>431</v>
      </c>
      <c r="D160" s="228" t="s">
        <v>538</v>
      </c>
    </row>
    <row r="161" spans="2:4" s="76" customFormat="1" ht="20.100000000000001" customHeight="1">
      <c r="B161" s="265" t="s">
        <v>590</v>
      </c>
      <c r="C161" s="225" t="s">
        <v>591</v>
      </c>
      <c r="D161" s="270" t="s">
        <v>592</v>
      </c>
    </row>
    <row r="162" spans="2:4" s="76" customFormat="1" ht="20.100000000000001" customHeight="1">
      <c r="B162" s="226" t="s">
        <v>593</v>
      </c>
      <c r="C162" s="232" t="s">
        <v>594</v>
      </c>
      <c r="D162" s="233"/>
    </row>
    <row r="163" spans="2:4" s="76" customFormat="1" ht="22.9">
      <c r="B163" s="231" t="s">
        <v>595</v>
      </c>
      <c r="C163" s="227" t="s">
        <v>431</v>
      </c>
      <c r="D163" s="228" t="s">
        <v>538</v>
      </c>
    </row>
    <row r="164" spans="2:4" s="76" customFormat="1" ht="20.100000000000001" customHeight="1">
      <c r="B164" s="265" t="s">
        <v>596</v>
      </c>
      <c r="C164" s="225" t="s">
        <v>597</v>
      </c>
      <c r="D164" s="454" t="s">
        <v>598</v>
      </c>
    </row>
    <row r="165" spans="2:4" s="76" customFormat="1" ht="20.100000000000001" customHeight="1">
      <c r="B165" s="265" t="s">
        <v>599</v>
      </c>
      <c r="C165" s="225" t="s">
        <v>565</v>
      </c>
      <c r="D165" s="454"/>
    </row>
    <row r="166" spans="2:4" s="76" customFormat="1" ht="20.100000000000001" customHeight="1">
      <c r="B166" s="265" t="s">
        <v>600</v>
      </c>
      <c r="C166" s="225" t="s">
        <v>601</v>
      </c>
      <c r="D166" s="454"/>
    </row>
    <row r="167" spans="2:4" s="76" customFormat="1" ht="20.100000000000001" customHeight="1">
      <c r="B167" s="265" t="s">
        <v>602</v>
      </c>
      <c r="C167" s="225" t="s">
        <v>603</v>
      </c>
      <c r="D167" s="454"/>
    </row>
    <row r="168" spans="2:4" s="76" customFormat="1" ht="20.100000000000001" customHeight="1">
      <c r="B168" s="265" t="s">
        <v>604</v>
      </c>
      <c r="C168" s="225" t="s">
        <v>605</v>
      </c>
      <c r="D168" s="270" t="s">
        <v>606</v>
      </c>
    </row>
    <row r="169" spans="2:4" s="76" customFormat="1" ht="20.100000000000001" customHeight="1">
      <c r="B169" s="226" t="s">
        <v>607</v>
      </c>
      <c r="C169" s="232" t="s">
        <v>608</v>
      </c>
      <c r="D169" s="233"/>
    </row>
    <row r="170" spans="2:4" s="76" customFormat="1" ht="105" customHeight="1">
      <c r="B170" s="94" t="s">
        <v>609</v>
      </c>
      <c r="C170" s="227" t="s">
        <v>610</v>
      </c>
      <c r="D170" s="453" t="s">
        <v>611</v>
      </c>
    </row>
    <row r="171" spans="2:4" s="76" customFormat="1" ht="20.100000000000001" customHeight="1">
      <c r="B171" s="265" t="s">
        <v>612</v>
      </c>
      <c r="C171" s="225" t="s">
        <v>613</v>
      </c>
      <c r="D171" s="454"/>
    </row>
    <row r="172" spans="2:4" s="76" customFormat="1" ht="20.100000000000001" customHeight="1">
      <c r="B172" s="265" t="s">
        <v>614</v>
      </c>
      <c r="C172" s="225" t="s">
        <v>615</v>
      </c>
      <c r="D172" s="270" t="s">
        <v>616</v>
      </c>
    </row>
    <row r="173" spans="2:4" s="76" customFormat="1" ht="60" customHeight="1">
      <c r="B173" s="92" t="s">
        <v>617</v>
      </c>
      <c r="C173" s="225" t="s">
        <v>618</v>
      </c>
      <c r="D173" s="270" t="s">
        <v>619</v>
      </c>
    </row>
    <row r="174" spans="2:4" s="76" customFormat="1" ht="20.100000000000001" customHeight="1">
      <c r="B174" s="226" t="s">
        <v>620</v>
      </c>
      <c r="C174" s="232" t="s">
        <v>621</v>
      </c>
      <c r="D174" s="233"/>
    </row>
    <row r="175" spans="2:4" s="76" customFormat="1" ht="60" customHeight="1">
      <c r="B175" s="94" t="s">
        <v>622</v>
      </c>
      <c r="C175" s="227" t="s">
        <v>623</v>
      </c>
      <c r="D175" s="272" t="s">
        <v>624</v>
      </c>
    </row>
    <row r="176" spans="2:4" s="76" customFormat="1" ht="59.25" customHeight="1">
      <c r="B176" s="92" t="s">
        <v>625</v>
      </c>
      <c r="C176" s="88" t="s">
        <v>626</v>
      </c>
      <c r="D176" s="270" t="s">
        <v>627</v>
      </c>
    </row>
    <row r="177" spans="2:4" s="76" customFormat="1" ht="20.100000000000001" customHeight="1">
      <c r="B177" s="226" t="s">
        <v>628</v>
      </c>
      <c r="C177" s="232" t="s">
        <v>629</v>
      </c>
      <c r="D177" s="233"/>
    </row>
    <row r="178" spans="2:4" s="76" customFormat="1" ht="95.25" customHeight="1">
      <c r="B178" s="94" t="s">
        <v>630</v>
      </c>
      <c r="C178" s="227" t="s">
        <v>631</v>
      </c>
      <c r="D178" s="410" t="s">
        <v>632</v>
      </c>
    </row>
    <row r="179" spans="2:4" s="76" customFormat="1" ht="48" customHeight="1">
      <c r="B179" s="92" t="s">
        <v>633</v>
      </c>
      <c r="C179" s="225" t="s">
        <v>634</v>
      </c>
      <c r="D179" s="410" t="s">
        <v>632</v>
      </c>
    </row>
    <row r="180" spans="2:4" s="76" customFormat="1" ht="20.100000000000001" customHeight="1">
      <c r="B180" s="265" t="s">
        <v>635</v>
      </c>
      <c r="C180" s="225" t="s">
        <v>636</v>
      </c>
      <c r="D180" s="455" t="s">
        <v>637</v>
      </c>
    </row>
    <row r="181" spans="2:4" s="76" customFormat="1" ht="47.25" customHeight="1">
      <c r="B181" s="92" t="s">
        <v>485</v>
      </c>
      <c r="C181" s="225" t="s">
        <v>638</v>
      </c>
      <c r="D181" s="456"/>
    </row>
    <row r="182" spans="2:4" s="76" customFormat="1" ht="20.100000000000001" customHeight="1">
      <c r="B182" s="226" t="s">
        <v>639</v>
      </c>
      <c r="C182" s="232" t="s">
        <v>640</v>
      </c>
      <c r="D182" s="233"/>
    </row>
    <row r="183" spans="2:4" s="76" customFormat="1" ht="59.25" customHeight="1">
      <c r="B183" s="94" t="s">
        <v>641</v>
      </c>
      <c r="C183" s="227" t="s">
        <v>642</v>
      </c>
      <c r="D183" s="459" t="s">
        <v>643</v>
      </c>
    </row>
    <row r="184" spans="2:4" s="76" customFormat="1" ht="20.100000000000001" customHeight="1">
      <c r="B184" s="265" t="s">
        <v>644</v>
      </c>
      <c r="C184" s="225" t="s">
        <v>645</v>
      </c>
      <c r="D184" s="460"/>
    </row>
    <row r="185" spans="2:4" s="76" customFormat="1" ht="20.100000000000001" customHeight="1">
      <c r="B185" s="226" t="s">
        <v>646</v>
      </c>
      <c r="C185" s="232" t="s">
        <v>647</v>
      </c>
      <c r="D185" s="233"/>
    </row>
    <row r="186" spans="2:4" s="76" customFormat="1" ht="20.100000000000001" customHeight="1">
      <c r="B186" s="231" t="s">
        <v>648</v>
      </c>
      <c r="C186" s="227" t="s">
        <v>649</v>
      </c>
      <c r="D186" s="461" t="s">
        <v>650</v>
      </c>
    </row>
    <row r="187" spans="2:4" s="76" customFormat="1" ht="20.100000000000001" customHeight="1">
      <c r="B187" s="265" t="s">
        <v>651</v>
      </c>
      <c r="C187" s="225" t="s">
        <v>652</v>
      </c>
      <c r="D187" s="453"/>
    </row>
    <row r="188" spans="2:4" s="76" customFormat="1" ht="20.100000000000001" customHeight="1">
      <c r="B188" s="226" t="s">
        <v>653</v>
      </c>
      <c r="C188" s="232" t="s">
        <v>654</v>
      </c>
      <c r="D188" s="233"/>
    </row>
    <row r="189" spans="2:4" s="76" customFormat="1" ht="59.25" customHeight="1">
      <c r="B189" s="94" t="s">
        <v>655</v>
      </c>
      <c r="C189" s="227" t="s">
        <v>656</v>
      </c>
      <c r="D189" s="228" t="s">
        <v>657</v>
      </c>
    </row>
    <row r="190" spans="2:4" s="76" customFormat="1" ht="57">
      <c r="B190" s="94" t="s">
        <v>658</v>
      </c>
      <c r="C190" s="88" t="s">
        <v>659</v>
      </c>
      <c r="D190" s="228" t="s">
        <v>660</v>
      </c>
    </row>
    <row r="191" spans="2:4" s="76" customFormat="1" ht="57">
      <c r="B191" s="94" t="s">
        <v>661</v>
      </c>
      <c r="C191" s="88" t="s">
        <v>662</v>
      </c>
      <c r="D191" s="219" t="s">
        <v>660</v>
      </c>
    </row>
    <row r="192" spans="2:4" s="76" customFormat="1" ht="20.100000000000001" customHeight="1">
      <c r="B192" s="94" t="s">
        <v>663</v>
      </c>
      <c r="C192" s="225" t="s">
        <v>664</v>
      </c>
      <c r="D192" s="219" t="s">
        <v>665</v>
      </c>
    </row>
    <row r="193" spans="1:6" s="76" customFormat="1" ht="60.75" customHeight="1">
      <c r="B193" s="94" t="s">
        <v>666</v>
      </c>
      <c r="C193" s="225" t="s">
        <v>667</v>
      </c>
      <c r="D193" s="219" t="s">
        <v>668</v>
      </c>
    </row>
    <row r="194" spans="1:6" s="76" customFormat="1" ht="60.75" customHeight="1">
      <c r="B194" s="94" t="s">
        <v>669</v>
      </c>
      <c r="C194" s="330" t="s">
        <v>670</v>
      </c>
      <c r="D194" s="246" t="s">
        <v>671</v>
      </c>
    </row>
    <row r="195" spans="1:6" s="76" customFormat="1" ht="20.100000000000001" customHeight="1">
      <c r="B195" s="226" t="s">
        <v>672</v>
      </c>
      <c r="C195" s="232" t="s">
        <v>673</v>
      </c>
      <c r="D195" s="233"/>
    </row>
    <row r="196" spans="1:6" s="76" customFormat="1" ht="22.5" customHeight="1">
      <c r="B196" s="231" t="s">
        <v>674</v>
      </c>
      <c r="C196" s="227" t="s">
        <v>649</v>
      </c>
      <c r="D196" s="461" t="s">
        <v>675</v>
      </c>
    </row>
    <row r="197" spans="1:6" s="76" customFormat="1" ht="20.100000000000001" customHeight="1">
      <c r="B197" s="265" t="s">
        <v>676</v>
      </c>
      <c r="C197" s="225" t="s">
        <v>597</v>
      </c>
      <c r="D197" s="461"/>
    </row>
    <row r="198" spans="1:6" s="76" customFormat="1" ht="20.100000000000001" customHeight="1">
      <c r="B198" s="265" t="s">
        <v>677</v>
      </c>
      <c r="C198" s="225" t="s">
        <v>678</v>
      </c>
      <c r="D198" s="461"/>
    </row>
    <row r="199" spans="1:6" s="76" customFormat="1" ht="20.100000000000001" customHeight="1">
      <c r="B199" s="265" t="s">
        <v>679</v>
      </c>
      <c r="C199" s="225" t="s">
        <v>680</v>
      </c>
      <c r="D199" s="461"/>
    </row>
    <row r="200" spans="1:6" s="76" customFormat="1" ht="20.100000000000001" customHeight="1">
      <c r="B200" s="265" t="s">
        <v>681</v>
      </c>
      <c r="C200" s="225" t="s">
        <v>682</v>
      </c>
      <c r="D200" s="461"/>
    </row>
    <row r="201" spans="1:6" s="76" customFormat="1" ht="20.100000000000001" customHeight="1">
      <c r="B201" s="265" t="s">
        <v>683</v>
      </c>
      <c r="C201" s="225" t="s">
        <v>684</v>
      </c>
      <c r="D201" s="461"/>
    </row>
    <row r="202" spans="1:6" s="76" customFormat="1" ht="20.100000000000001" customHeight="1">
      <c r="B202" s="265" t="s">
        <v>685</v>
      </c>
      <c r="C202" s="225" t="s">
        <v>686</v>
      </c>
      <c r="D202" s="461"/>
    </row>
    <row r="203" spans="1:6" s="76" customFormat="1" ht="20.100000000000001" customHeight="1">
      <c r="B203" s="265" t="s">
        <v>687</v>
      </c>
      <c r="C203" s="225" t="s">
        <v>688</v>
      </c>
      <c r="D203" s="453"/>
    </row>
    <row r="204" spans="1:6" s="76" customFormat="1" ht="20.100000000000001" customHeight="1">
      <c r="B204" s="226" t="s">
        <v>689</v>
      </c>
      <c r="C204" s="232" t="s">
        <v>690</v>
      </c>
      <c r="D204" s="233"/>
    </row>
    <row r="205" spans="1:6" s="76" customFormat="1" ht="120" customHeight="1">
      <c r="B205" s="94" t="s">
        <v>691</v>
      </c>
      <c r="C205" s="227" t="s">
        <v>692</v>
      </c>
      <c r="D205" s="453" t="s">
        <v>693</v>
      </c>
    </row>
    <row r="206" spans="1:6" s="76" customFormat="1" ht="20.100000000000001" customHeight="1">
      <c r="B206" s="265" t="s">
        <v>694</v>
      </c>
      <c r="C206" s="225" t="s">
        <v>695</v>
      </c>
      <c r="D206" s="454"/>
    </row>
    <row r="207" spans="1:6">
      <c r="A207" s="371"/>
      <c r="B207" s="372" t="s">
        <v>696</v>
      </c>
      <c r="C207" s="373"/>
      <c r="D207" s="374" t="s">
        <v>697</v>
      </c>
      <c r="E207" s="371"/>
      <c r="F207" s="375"/>
    </row>
    <row r="208" spans="1:6">
      <c r="A208" s="371"/>
      <c r="B208" s="452" t="s">
        <v>698</v>
      </c>
      <c r="C208" s="452"/>
      <c r="D208" s="376" t="s">
        <v>697</v>
      </c>
      <c r="E208" s="371"/>
      <c r="F208" s="375"/>
    </row>
    <row r="209" spans="1:6">
      <c r="A209" s="368"/>
      <c r="B209" s="363" t="s">
        <v>381</v>
      </c>
      <c r="C209" s="363" t="s">
        <v>697</v>
      </c>
      <c r="D209" s="363" t="s">
        <v>697</v>
      </c>
      <c r="E209" s="368"/>
      <c r="F209" s="369"/>
    </row>
    <row r="210" spans="1:6" ht="240.6">
      <c r="A210" s="368"/>
      <c r="B210" s="364" t="s">
        <v>699</v>
      </c>
      <c r="C210" s="359" t="s">
        <v>700</v>
      </c>
      <c r="D210" s="398" t="s">
        <v>701</v>
      </c>
      <c r="E210" s="368"/>
      <c r="F210" s="369"/>
    </row>
    <row r="211" spans="1:6" ht="217.9">
      <c r="A211" s="368"/>
      <c r="B211" s="364" t="s">
        <v>702</v>
      </c>
      <c r="C211" s="399" t="s">
        <v>703</v>
      </c>
      <c r="D211" s="398" t="s">
        <v>704</v>
      </c>
      <c r="E211" s="368"/>
      <c r="F211" s="369"/>
    </row>
    <row r="212" spans="1:6">
      <c r="A212" s="363" t="s">
        <v>697</v>
      </c>
      <c r="B212" s="370" t="s">
        <v>705</v>
      </c>
      <c r="C212" s="370" t="s">
        <v>697</v>
      </c>
      <c r="D212" s="370" t="s">
        <v>697</v>
      </c>
      <c r="E212" s="368"/>
      <c r="F212" s="369"/>
    </row>
    <row r="213" spans="1:6" ht="297.60000000000002">
      <c r="A213" s="368"/>
      <c r="B213" s="364" t="s">
        <v>706</v>
      </c>
      <c r="C213" s="399" t="s">
        <v>707</v>
      </c>
      <c r="D213" s="410" t="s">
        <v>708</v>
      </c>
      <c r="E213" s="369"/>
      <c r="F213" s="369"/>
    </row>
    <row r="214" spans="1:6" ht="309">
      <c r="A214" s="368"/>
      <c r="B214" s="364" t="s">
        <v>709</v>
      </c>
      <c r="C214" s="399" t="s">
        <v>710</v>
      </c>
      <c r="D214" s="398" t="s">
        <v>711</v>
      </c>
      <c r="E214" s="369"/>
      <c r="F214" s="369"/>
    </row>
    <row r="215" spans="1:6" ht="217.9">
      <c r="A215" s="368"/>
      <c r="B215" s="364" t="s">
        <v>712</v>
      </c>
      <c r="C215" s="399" t="s">
        <v>713</v>
      </c>
      <c r="D215" s="398" t="s">
        <v>714</v>
      </c>
      <c r="E215" s="369"/>
      <c r="F215" s="369"/>
    </row>
    <row r="216" spans="1:6" ht="217.9">
      <c r="A216" s="368"/>
      <c r="B216" s="364" t="s">
        <v>715</v>
      </c>
      <c r="C216" s="399" t="s">
        <v>716</v>
      </c>
      <c r="D216" s="398" t="s">
        <v>717</v>
      </c>
      <c r="E216" s="369"/>
      <c r="F216" s="369"/>
    </row>
    <row r="217" spans="1:6" ht="229.15">
      <c r="A217" s="368"/>
      <c r="B217" s="364" t="s">
        <v>718</v>
      </c>
      <c r="C217" s="399" t="s">
        <v>719</v>
      </c>
      <c r="D217" s="398" t="s">
        <v>720</v>
      </c>
      <c r="E217" s="369"/>
      <c r="F217" s="369"/>
    </row>
    <row r="218" spans="1:6" ht="58.15">
      <c r="A218" s="368"/>
      <c r="B218" s="364" t="s">
        <v>721</v>
      </c>
      <c r="C218" s="399" t="s">
        <v>722</v>
      </c>
      <c r="D218" s="360" t="s">
        <v>723</v>
      </c>
      <c r="E218" s="369"/>
      <c r="F218" s="369"/>
    </row>
    <row r="219" spans="1:6" ht="115.15">
      <c r="A219" s="368"/>
      <c r="B219" s="364" t="s">
        <v>724</v>
      </c>
      <c r="C219" s="399" t="s">
        <v>725</v>
      </c>
      <c r="D219" s="400" t="s">
        <v>726</v>
      </c>
      <c r="E219" s="369"/>
      <c r="F219" s="369"/>
    </row>
    <row r="220" spans="1:6" ht="309">
      <c r="A220" s="368"/>
      <c r="B220" s="364" t="s">
        <v>727</v>
      </c>
      <c r="C220" s="399" t="s">
        <v>728</v>
      </c>
      <c r="D220" s="400" t="s">
        <v>729</v>
      </c>
      <c r="E220" s="369"/>
      <c r="F220" s="369"/>
    </row>
    <row r="221" spans="1:6">
      <c r="D221" s="377"/>
    </row>
    <row r="222" spans="1:6">
      <c r="D222" s="377"/>
    </row>
    <row r="223" spans="1:6">
      <c r="D223" s="377"/>
    </row>
    <row r="224" spans="1:6">
      <c r="D224" s="377"/>
    </row>
    <row r="225" spans="4:4">
      <c r="D225" s="377"/>
    </row>
    <row r="226" spans="4:4">
      <c r="D226" s="377"/>
    </row>
    <row r="227" spans="4:4">
      <c r="D227" s="377"/>
    </row>
    <row r="228" spans="4:4">
      <c r="D228" s="377"/>
    </row>
    <row r="229" spans="4:4">
      <c r="D229" s="377"/>
    </row>
    <row r="230" spans="4:4">
      <c r="D230" s="377"/>
    </row>
    <row r="231" spans="4:4">
      <c r="D231" s="377"/>
    </row>
    <row r="232" spans="4:4">
      <c r="D232" s="377"/>
    </row>
    <row r="233" spans="4:4">
      <c r="D233" s="377"/>
    </row>
    <row r="234" spans="4:4">
      <c r="D234" s="377"/>
    </row>
    <row r="235" spans="4:4">
      <c r="D235" s="377"/>
    </row>
    <row r="236" spans="4:4">
      <c r="D236" s="377"/>
    </row>
    <row r="237" spans="4:4">
      <c r="D237" s="377"/>
    </row>
  </sheetData>
  <sheetProtection algorithmName="SHA-512" hashValue="iIiNX+awC+WhE/FokDWYL5v1Eh3RVKyqNP2hMffjpL/VPH1HYLyGrNWhlnP6JZJwCxOK6R8yiWXZgWlaepXXIA==" saltValue="c581bAbylYXBbR7Y/XQYGw==" spinCount="100000" sheet="1" objects="1" scenarios="1"/>
  <mergeCells count="20">
    <mergeCell ref="B76:C76"/>
    <mergeCell ref="D170:D171"/>
    <mergeCell ref="B75:C75"/>
    <mergeCell ref="B7:C7"/>
    <mergeCell ref="B34:C34"/>
    <mergeCell ref="B59:C59"/>
    <mergeCell ref="B67:C67"/>
    <mergeCell ref="B70:C70"/>
    <mergeCell ref="D60:D64"/>
    <mergeCell ref="B208:C208"/>
    <mergeCell ref="D205:D206"/>
    <mergeCell ref="D114:D119"/>
    <mergeCell ref="D96:D100"/>
    <mergeCell ref="D102:D104"/>
    <mergeCell ref="D164:D167"/>
    <mergeCell ref="D107:D112"/>
    <mergeCell ref="D180:D181"/>
    <mergeCell ref="D183:D184"/>
    <mergeCell ref="D186:D187"/>
    <mergeCell ref="D196:D203"/>
  </mergeCells>
  <hyperlinks>
    <hyperlink ref="D68" r:id="rId1" display="Stakeholder Engagement at AGIG" xr:uid="{41A5A1C4-546A-476D-BE2B-A7CC3A940649}"/>
    <hyperlink ref="D19" r:id="rId2" xr:uid="{4453B1E0-51FA-4B51-AB0F-372737D8A312}"/>
    <hyperlink ref="B3" location="CONTENTS!Print_Area" display="Back to Contents" xr:uid="{EE7F0B77-48D6-46B8-B096-7A4DB24BFA1B}"/>
  </hyperlinks>
  <pageMargins left="0.7" right="0.7" top="0.75" bottom="0.75" header="0.3" footer="0.3"/>
  <pageSetup paperSize="9" fitToHeight="0" orientation="landscape" r:id="rId3"/>
  <ignoredErrors>
    <ignoredError sqref="B50:B58 B60:B66 B68:B69 B195:B206 B87:B188" twoDigitTextYear="1"/>
  </ignoredErrors>
  <drawing r:id="rId4"/>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FC01B2-B0BD-478F-9BDA-87B22B7DCD2D}">
  <sheetPr>
    <tabColor rgb="FF003C71"/>
    <pageSetUpPr fitToPage="1"/>
  </sheetPr>
  <dimension ref="B1:F64"/>
  <sheetViews>
    <sheetView showGridLines="0" workbookViewId="0">
      <pane xSplit="1" ySplit="6" topLeftCell="B7" activePane="bottomRight" state="frozen"/>
      <selection pane="bottomRight" activeCell="B16" sqref="B16"/>
      <selection pane="bottomLeft" activeCell="C28" sqref="C28"/>
      <selection pane="topRight" activeCell="C28" sqref="C28"/>
    </sheetView>
  </sheetViews>
  <sheetFormatPr defaultRowHeight="14.45"/>
  <cols>
    <col min="1" max="1" width="1.7109375" customWidth="1"/>
    <col min="2" max="2" width="115.7109375" customWidth="1"/>
    <col min="3" max="3" width="24.42578125" customWidth="1"/>
  </cols>
  <sheetData>
    <row r="1" spans="2:6" s="1" customFormat="1" ht="12" customHeight="1"/>
    <row r="2" spans="2:6" s="9" customFormat="1" ht="33.75" customHeight="1">
      <c r="B2" s="40" t="s">
        <v>44</v>
      </c>
    </row>
    <row r="3" spans="2:6" s="9" customFormat="1" ht="22.5" customHeight="1">
      <c r="B3" s="241" t="s">
        <v>51</v>
      </c>
    </row>
    <row r="4" spans="2:6" s="1" customFormat="1" ht="10.15" customHeight="1"/>
    <row r="5" spans="2:6" s="1" customFormat="1" ht="20.100000000000001" customHeight="1">
      <c r="B5" s="10" t="s">
        <v>730</v>
      </c>
      <c r="F5" s="9"/>
    </row>
    <row r="6" spans="2:6" ht="15" customHeight="1">
      <c r="B6" s="97" t="s">
        <v>731</v>
      </c>
    </row>
    <row r="7" spans="2:6" ht="20.100000000000001" customHeight="1" thickBot="1">
      <c r="B7" s="98" t="s">
        <v>732</v>
      </c>
    </row>
    <row r="8" spans="2:6" ht="30" customHeight="1">
      <c r="B8" s="99" t="s">
        <v>733</v>
      </c>
    </row>
    <row r="9" spans="2:6" ht="20.100000000000001" customHeight="1" thickBot="1">
      <c r="B9" s="98" t="s">
        <v>734</v>
      </c>
    </row>
    <row r="10" spans="2:6" ht="30" customHeight="1">
      <c r="B10" s="347" t="s">
        <v>735</v>
      </c>
    </row>
    <row r="11" spans="2:6" ht="20.100000000000001" customHeight="1" thickBot="1">
      <c r="B11" s="100" t="s">
        <v>736</v>
      </c>
    </row>
    <row r="12" spans="2:6" ht="30" customHeight="1">
      <c r="B12" s="99" t="s">
        <v>737</v>
      </c>
    </row>
    <row r="13" spans="2:6" ht="20.100000000000001" customHeight="1" thickBot="1">
      <c r="B13" s="100" t="s">
        <v>738</v>
      </c>
    </row>
    <row r="14" spans="2:6" ht="40.15" customHeight="1">
      <c r="B14" s="99" t="s">
        <v>739</v>
      </c>
    </row>
    <row r="15" spans="2:6" ht="20.25" customHeight="1" thickBot="1">
      <c r="B15" s="100" t="s">
        <v>740</v>
      </c>
    </row>
    <row r="16" spans="2:6" ht="27" customHeight="1">
      <c r="B16" s="99" t="s">
        <v>741</v>
      </c>
    </row>
    <row r="17" spans="2:2" ht="20.100000000000001" customHeight="1" thickBot="1">
      <c r="B17" s="100" t="s">
        <v>742</v>
      </c>
    </row>
    <row r="18" spans="2:2" ht="30" customHeight="1">
      <c r="B18" s="99" t="s">
        <v>743</v>
      </c>
    </row>
    <row r="19" spans="2:2" ht="20.100000000000001" customHeight="1" thickBot="1">
      <c r="B19" s="105" t="s">
        <v>744</v>
      </c>
    </row>
    <row r="20" spans="2:2" ht="30" customHeight="1">
      <c r="B20" s="99" t="s">
        <v>745</v>
      </c>
    </row>
    <row r="21" spans="2:2" ht="20.100000000000001" customHeight="1" thickBot="1">
      <c r="B21" s="100" t="s">
        <v>746</v>
      </c>
    </row>
    <row r="22" spans="2:2" ht="20.100000000000001" customHeight="1">
      <c r="B22" s="99" t="s">
        <v>747</v>
      </c>
    </row>
    <row r="23" spans="2:2" ht="20.100000000000001" customHeight="1" thickBot="1">
      <c r="B23" s="100" t="s">
        <v>748</v>
      </c>
    </row>
    <row r="24" spans="2:2" ht="30" customHeight="1">
      <c r="B24" s="99" t="s">
        <v>749</v>
      </c>
    </row>
    <row r="25" spans="2:2" ht="20.100000000000001" customHeight="1" thickBot="1">
      <c r="B25" s="100" t="s">
        <v>750</v>
      </c>
    </row>
    <row r="26" spans="2:2" ht="40.15" customHeight="1">
      <c r="B26" s="99" t="s">
        <v>751</v>
      </c>
    </row>
    <row r="27" spans="2:2" ht="20.25" customHeight="1">
      <c r="B27" s="384" t="s">
        <v>752</v>
      </c>
    </row>
    <row r="28" spans="2:2" ht="28.15" customHeight="1">
      <c r="B28" s="385" t="s">
        <v>753</v>
      </c>
    </row>
    <row r="29" spans="2:2" ht="20.25" customHeight="1" thickBot="1">
      <c r="B29" s="384" t="s">
        <v>754</v>
      </c>
    </row>
    <row r="30" spans="2:2" ht="40.15" customHeight="1">
      <c r="B30" s="386" t="s">
        <v>755</v>
      </c>
    </row>
    <row r="31" spans="2:2" ht="20.100000000000001" customHeight="1" thickBot="1">
      <c r="B31" s="100" t="s">
        <v>756</v>
      </c>
    </row>
    <row r="32" spans="2:2" ht="40.15" customHeight="1">
      <c r="B32" s="99" t="s">
        <v>757</v>
      </c>
    </row>
    <row r="33" spans="2:2" ht="20.100000000000001" customHeight="1" thickBot="1">
      <c r="B33" s="100" t="s">
        <v>758</v>
      </c>
    </row>
    <row r="34" spans="2:2" ht="30" customHeight="1">
      <c r="B34" s="99" t="s">
        <v>759</v>
      </c>
    </row>
    <row r="35" spans="2:2" ht="20.100000000000001" customHeight="1" thickBot="1">
      <c r="B35" s="100" t="s">
        <v>760</v>
      </c>
    </row>
    <row r="36" spans="2:2" ht="30" customHeight="1">
      <c r="B36" s="99" t="s">
        <v>761</v>
      </c>
    </row>
    <row r="37" spans="2:2" ht="20.100000000000001" customHeight="1" thickBot="1">
      <c r="B37" s="384" t="s">
        <v>762</v>
      </c>
    </row>
    <row r="38" spans="2:2" ht="40.15" customHeight="1">
      <c r="B38" s="385" t="s">
        <v>763</v>
      </c>
    </row>
    <row r="39" spans="2:2" ht="20.100000000000001" customHeight="1" thickBot="1">
      <c r="B39" s="100" t="s">
        <v>764</v>
      </c>
    </row>
    <row r="40" spans="2:2" ht="30" customHeight="1">
      <c r="B40" s="99" t="s">
        <v>765</v>
      </c>
    </row>
    <row r="41" spans="2:2" ht="20.100000000000001" customHeight="1" thickBot="1">
      <c r="B41" s="100" t="s">
        <v>766</v>
      </c>
    </row>
    <row r="42" spans="2:2" ht="30" customHeight="1">
      <c r="B42" s="99" t="s">
        <v>767</v>
      </c>
    </row>
    <row r="43" spans="2:2" ht="20.25" customHeight="1" thickBot="1">
      <c r="B43" s="384" t="s">
        <v>768</v>
      </c>
    </row>
    <row r="44" spans="2:2" ht="30" customHeight="1">
      <c r="B44" s="386" t="s">
        <v>769</v>
      </c>
    </row>
    <row r="45" spans="2:2" ht="20.100000000000001" customHeight="1" thickBot="1">
      <c r="B45" s="100" t="s">
        <v>770</v>
      </c>
    </row>
    <row r="46" spans="2:2" ht="30" customHeight="1">
      <c r="B46" s="99" t="s">
        <v>771</v>
      </c>
    </row>
    <row r="47" spans="2:2" ht="20.25" customHeight="1" thickBot="1">
      <c r="B47" s="384" t="s">
        <v>772</v>
      </c>
    </row>
    <row r="48" spans="2:2" ht="30" customHeight="1">
      <c r="B48" s="386" t="s">
        <v>773</v>
      </c>
    </row>
    <row r="49" spans="2:2" ht="20.100000000000001" customHeight="1" thickBot="1">
      <c r="B49" s="100" t="s">
        <v>774</v>
      </c>
    </row>
    <row r="50" spans="2:2" ht="30" customHeight="1">
      <c r="B50" s="99" t="s">
        <v>775</v>
      </c>
    </row>
    <row r="51" spans="2:2" ht="20.100000000000001" customHeight="1" thickBot="1">
      <c r="B51" s="100" t="s">
        <v>776</v>
      </c>
    </row>
    <row r="52" spans="2:2" ht="30" customHeight="1">
      <c r="B52" s="99" t="s">
        <v>777</v>
      </c>
    </row>
    <row r="53" spans="2:2" ht="20.25" customHeight="1" thickBot="1">
      <c r="B53" s="384" t="s">
        <v>778</v>
      </c>
    </row>
    <row r="54" spans="2:2" ht="48" customHeight="1">
      <c r="B54" s="386" t="s">
        <v>779</v>
      </c>
    </row>
    <row r="55" spans="2:2" ht="20.100000000000001" customHeight="1" thickBot="1">
      <c r="B55" s="100" t="s">
        <v>780</v>
      </c>
    </row>
    <row r="56" spans="2:2" ht="20.100000000000001" customHeight="1">
      <c r="B56" s="99" t="s">
        <v>781</v>
      </c>
    </row>
    <row r="57" spans="2:2" ht="20.100000000000001" customHeight="1" thickBot="1">
      <c r="B57" s="100" t="s">
        <v>782</v>
      </c>
    </row>
    <row r="58" spans="2:2" ht="40.15" customHeight="1">
      <c r="B58" s="99" t="s">
        <v>783</v>
      </c>
    </row>
    <row r="59" spans="2:2" ht="20.100000000000001" customHeight="1" thickBot="1">
      <c r="B59" s="100" t="s">
        <v>784</v>
      </c>
    </row>
    <row r="60" spans="2:2" ht="30" customHeight="1">
      <c r="B60" s="99" t="s">
        <v>785</v>
      </c>
    </row>
    <row r="61" spans="2:2" ht="20.100000000000001" customHeight="1" thickBot="1">
      <c r="B61" s="100" t="s">
        <v>786</v>
      </c>
    </row>
    <row r="62" spans="2:2" ht="30" customHeight="1">
      <c r="B62" s="99" t="s">
        <v>787</v>
      </c>
    </row>
    <row r="63" spans="2:2" ht="20.100000000000001" customHeight="1" thickBot="1">
      <c r="B63" s="384" t="s">
        <v>788</v>
      </c>
    </row>
    <row r="64" spans="2:2" ht="30" customHeight="1">
      <c r="B64" s="385" t="s">
        <v>789</v>
      </c>
    </row>
  </sheetData>
  <sheetProtection algorithmName="SHA-512" hashValue="p6G4mUNxxRsYu0JOAQofh8S7UbGSyzIZPS00rHuj1pNGZLbUW4XSVW8UqvVow6OMXPhfsJWRY8tEczZs2V05dw==" saltValue="1NW1Bt0WYVD2dsaRBfBYZA==" spinCount="100000" sheet="1" objects="1" scenarios="1"/>
  <hyperlinks>
    <hyperlink ref="B3" location="CONTENTS!Print_Area" display="Back to Contents" xr:uid="{06C7CF3F-FDD6-4A02-8061-E51C6B4D939D}"/>
  </hyperlinks>
  <pageMargins left="0.7" right="0.7" top="0.75" bottom="0.75" header="0.3" footer="0.3"/>
  <pageSetup paperSize="9" fitToHeight="0" orientation="landscape"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0ADD4D-9161-44AC-824D-647287F7E75D}">
  <sheetPr>
    <tabColor theme="2" tint="-9.9978637043366805E-2"/>
    <pageSetUpPr fitToPage="1"/>
  </sheetPr>
  <dimension ref="A1:E119"/>
  <sheetViews>
    <sheetView showGridLines="0" workbookViewId="0">
      <pane xSplit="1" ySplit="7" topLeftCell="B89" activePane="bottomRight" state="frozen"/>
      <selection pane="bottomRight" activeCell="B89" sqref="B89"/>
      <selection pane="bottomLeft" activeCell="C28" sqref="C28"/>
      <selection pane="topRight" activeCell="C28" sqref="C28"/>
    </sheetView>
  </sheetViews>
  <sheetFormatPr defaultColWidth="13.5703125" defaultRowHeight="15" customHeight="1"/>
  <cols>
    <col min="1" max="1" width="1.7109375" style="1" customWidth="1"/>
    <col min="2" max="2" width="172.28515625" style="1" customWidth="1"/>
    <col min="3" max="4" width="11.7109375" style="1" customWidth="1"/>
    <col min="5" max="5" width="25.28515625" style="1" bestFit="1" customWidth="1"/>
    <col min="6" max="7" width="11.7109375" style="1" customWidth="1"/>
    <col min="8" max="16384" width="13.5703125" style="1"/>
  </cols>
  <sheetData>
    <row r="1" spans="2:5" ht="12" customHeight="1"/>
    <row r="2" spans="2:5" s="9" customFormat="1" ht="33.75" customHeight="1">
      <c r="B2" s="40" t="s">
        <v>790</v>
      </c>
    </row>
    <row r="3" spans="2:5" s="9" customFormat="1" ht="22.5" customHeight="1">
      <c r="B3" s="241" t="s">
        <v>51</v>
      </c>
    </row>
    <row r="4" spans="2:5" ht="10.15" customHeight="1"/>
    <row r="5" spans="2:5" ht="20.100000000000001" customHeight="1">
      <c r="B5" s="10" t="s">
        <v>791</v>
      </c>
    </row>
    <row r="6" spans="2:5" ht="20.100000000000001" customHeight="1">
      <c r="B6" s="344" t="s">
        <v>792</v>
      </c>
    </row>
    <row r="7" spans="2:5" ht="20.100000000000001" customHeight="1">
      <c r="B7" s="10" t="s">
        <v>793</v>
      </c>
    </row>
    <row r="8" spans="2:5" ht="10.15" customHeight="1"/>
    <row r="9" spans="2:5" ht="20.100000000000001" customHeight="1">
      <c r="B9" s="72" t="s">
        <v>794</v>
      </c>
    </row>
    <row r="10" spans="2:5" ht="20.100000000000001" customHeight="1">
      <c r="B10" s="109" t="s">
        <v>795</v>
      </c>
      <c r="C10" s="106"/>
      <c r="D10" s="468"/>
      <c r="E10" s="468"/>
    </row>
    <row r="11" spans="2:5" ht="20.100000000000001" customHeight="1">
      <c r="B11" s="219" t="s">
        <v>796</v>
      </c>
      <c r="C11" s="106"/>
      <c r="D11" s="106"/>
      <c r="E11" s="326"/>
    </row>
    <row r="12" spans="2:5" ht="20.100000000000001" customHeight="1">
      <c r="B12" s="219" t="s">
        <v>797</v>
      </c>
      <c r="C12" s="242"/>
      <c r="D12" s="242"/>
      <c r="E12" s="326"/>
    </row>
    <row r="13" spans="2:5" ht="20.100000000000001" customHeight="1">
      <c r="B13" s="431" t="s">
        <v>798</v>
      </c>
      <c r="C13" s="243"/>
      <c r="D13" s="244"/>
      <c r="E13" s="326"/>
    </row>
    <row r="14" spans="2:5" ht="20.100000000000001" customHeight="1">
      <c r="B14" s="401" t="s">
        <v>799</v>
      </c>
      <c r="C14" s="243"/>
      <c r="D14" s="331"/>
      <c r="E14" s="469"/>
    </row>
    <row r="15" spans="2:5" ht="20.100000000000001" customHeight="1">
      <c r="B15" s="219" t="s">
        <v>800</v>
      </c>
      <c r="C15" s="243"/>
      <c r="D15" s="331"/>
      <c r="E15" s="469"/>
    </row>
    <row r="16" spans="2:5" ht="20.100000000000001" customHeight="1">
      <c r="B16" s="219" t="s">
        <v>801</v>
      </c>
      <c r="C16" s="242"/>
      <c r="D16" s="331"/>
      <c r="E16" s="469"/>
    </row>
    <row r="17" spans="2:5" ht="20.100000000000001" customHeight="1">
      <c r="B17" s="402" t="s">
        <v>802</v>
      </c>
      <c r="C17" s="242"/>
      <c r="D17" s="331"/>
      <c r="E17" s="352"/>
    </row>
    <row r="18" spans="2:5" ht="20.100000000000001" customHeight="1">
      <c r="B18" s="402" t="s">
        <v>803</v>
      </c>
      <c r="C18" s="242"/>
      <c r="D18" s="331"/>
      <c r="E18" s="352"/>
    </row>
    <row r="19" spans="2:5" ht="20.100000000000001" customHeight="1">
      <c r="B19" s="403" t="s">
        <v>804</v>
      </c>
      <c r="C19" s="242"/>
      <c r="D19" s="331"/>
      <c r="E19" s="352"/>
    </row>
    <row r="20" spans="2:5" ht="20.100000000000001" customHeight="1">
      <c r="B20" s="109" t="s">
        <v>805</v>
      </c>
      <c r="C20" s="106"/>
      <c r="D20" s="468"/>
      <c r="E20" s="468"/>
    </row>
    <row r="21" spans="2:5" ht="20.100000000000001" customHeight="1">
      <c r="B21" s="219" t="s">
        <v>806</v>
      </c>
      <c r="C21" s="106"/>
      <c r="D21" s="244"/>
      <c r="E21" s="243"/>
    </row>
    <row r="22" spans="2:5" ht="20.100000000000001" customHeight="1">
      <c r="B22" s="219" t="s">
        <v>807</v>
      </c>
      <c r="C22" s="106"/>
      <c r="D22" s="244"/>
      <c r="E22" s="243"/>
    </row>
    <row r="23" spans="2:5" ht="20.100000000000001" customHeight="1">
      <c r="B23" s="219" t="s">
        <v>808</v>
      </c>
      <c r="C23" s="243"/>
      <c r="D23" s="244"/>
      <c r="E23" s="243"/>
    </row>
    <row r="24" spans="2:5" ht="20.100000000000001" customHeight="1">
      <c r="B24" s="219" t="s">
        <v>809</v>
      </c>
      <c r="C24" s="243"/>
      <c r="D24" s="243"/>
      <c r="E24" s="243"/>
    </row>
    <row r="25" spans="2:5" ht="20.100000000000001" customHeight="1">
      <c r="B25" s="329" t="s">
        <v>810</v>
      </c>
      <c r="C25" s="243"/>
      <c r="D25" s="244"/>
      <c r="E25"/>
    </row>
    <row r="26" spans="2:5" ht="20.100000000000001" customHeight="1">
      <c r="B26" s="219" t="s">
        <v>811</v>
      </c>
      <c r="C26" s="242"/>
      <c r="D26" s="242"/>
      <c r="E26" s="242"/>
    </row>
    <row r="27" spans="2:5" ht="20.100000000000001" customHeight="1">
      <c r="B27" s="219" t="s">
        <v>812</v>
      </c>
      <c r="C27" s="242"/>
      <c r="D27" s="242"/>
      <c r="E27" s="242"/>
    </row>
    <row r="28" spans="2:5" ht="20.100000000000001" customHeight="1">
      <c r="B28" s="246" t="s">
        <v>813</v>
      </c>
      <c r="C28" s="242"/>
      <c r="D28" s="242"/>
      <c r="E28"/>
    </row>
    <row r="29" spans="2:5" ht="20.100000000000001" customHeight="1">
      <c r="B29" s="109" t="s">
        <v>814</v>
      </c>
      <c r="C29" s="242"/>
      <c r="D29" s="242"/>
      <c r="E29" s="242"/>
    </row>
    <row r="30" spans="2:5" ht="33" customHeight="1">
      <c r="B30" s="111" t="s">
        <v>815</v>
      </c>
      <c r="C30" s="354"/>
      <c r="D30" s="354"/>
      <c r="E30" s="354"/>
    </row>
    <row r="31" spans="2:5" ht="33" customHeight="1">
      <c r="B31" s="111" t="s">
        <v>816</v>
      </c>
      <c r="C31" s="354"/>
      <c r="D31" s="354"/>
      <c r="E31" s="354"/>
    </row>
    <row r="32" spans="2:5" ht="33" customHeight="1">
      <c r="B32" s="111" t="s">
        <v>817</v>
      </c>
      <c r="C32" s="354"/>
      <c r="D32" s="354"/>
      <c r="E32" s="354"/>
    </row>
    <row r="33" spans="1:5" ht="31.5" customHeight="1">
      <c r="B33" s="111" t="s">
        <v>818</v>
      </c>
      <c r="C33" s="354"/>
      <c r="D33" s="354"/>
      <c r="E33" s="354"/>
    </row>
    <row r="34" spans="1:5" ht="20.100000000000001" customHeight="1">
      <c r="B34" s="247" t="s">
        <v>819</v>
      </c>
      <c r="C34" s="106"/>
      <c r="D34" s="106"/>
      <c r="E34" s="106"/>
    </row>
    <row r="35" spans="1:5" ht="20.100000000000001" customHeight="1">
      <c r="B35" s="109" t="s">
        <v>795</v>
      </c>
      <c r="C35" s="107"/>
      <c r="D35" s="107"/>
      <c r="E35" s="107"/>
    </row>
    <row r="36" spans="1:5" ht="48" customHeight="1">
      <c r="B36" s="431" t="s">
        <v>820</v>
      </c>
      <c r="C36" s="107"/>
      <c r="D36" s="107"/>
      <c r="E36" s="107"/>
    </row>
    <row r="37" spans="1:5" ht="39.75" customHeight="1">
      <c r="B37" s="431" t="s">
        <v>821</v>
      </c>
      <c r="C37" s="107"/>
      <c r="D37" s="107"/>
      <c r="E37" s="107"/>
    </row>
    <row r="38" spans="1:5" ht="20.100000000000001" customHeight="1">
      <c r="B38" s="219" t="s">
        <v>822</v>
      </c>
      <c r="C38" s="107"/>
      <c r="D38" s="107"/>
      <c r="E38" s="107"/>
    </row>
    <row r="39" spans="1:5" ht="20.100000000000001" customHeight="1">
      <c r="B39" s="219" t="s">
        <v>823</v>
      </c>
      <c r="C39" s="107"/>
      <c r="D39" s="107"/>
      <c r="E39" s="107"/>
    </row>
    <row r="40" spans="1:5" ht="30" customHeight="1">
      <c r="B40" s="219" t="s">
        <v>824</v>
      </c>
      <c r="C40" s="107"/>
      <c r="D40" s="107"/>
      <c r="E40" s="107"/>
    </row>
    <row r="41" spans="1:5" ht="20.100000000000001" customHeight="1">
      <c r="B41" s="219" t="s">
        <v>825</v>
      </c>
      <c r="C41" s="107"/>
      <c r="D41" s="107"/>
      <c r="E41" s="107"/>
    </row>
    <row r="42" spans="1:5" ht="20.100000000000001" customHeight="1">
      <c r="B42" s="219" t="s">
        <v>826</v>
      </c>
      <c r="C42" s="107"/>
      <c r="D42" s="107"/>
      <c r="E42" s="107"/>
    </row>
    <row r="43" spans="1:5" ht="31.5" customHeight="1">
      <c r="A43" s="107"/>
      <c r="B43" s="355" t="s">
        <v>827</v>
      </c>
      <c r="C43" s="107"/>
      <c r="D43" s="107"/>
      <c r="E43" s="107"/>
    </row>
    <row r="44" spans="1:5" ht="20.100000000000001" customHeight="1">
      <c r="B44" s="327" t="s">
        <v>828</v>
      </c>
      <c r="C44" s="107"/>
      <c r="D44" s="107"/>
      <c r="E44" s="107"/>
    </row>
    <row r="45" spans="1:5" ht="20.100000000000001" customHeight="1">
      <c r="B45" s="219" t="s">
        <v>829</v>
      </c>
      <c r="C45" s="107"/>
      <c r="D45" s="107"/>
      <c r="E45" s="107"/>
    </row>
    <row r="46" spans="1:5" ht="20.100000000000001" customHeight="1">
      <c r="B46" s="109" t="s">
        <v>805</v>
      </c>
      <c r="C46" s="107"/>
      <c r="D46" s="107"/>
      <c r="E46" s="107"/>
    </row>
    <row r="47" spans="1:5" ht="20.100000000000001" customHeight="1">
      <c r="B47" s="219" t="s">
        <v>830</v>
      </c>
      <c r="C47" s="107"/>
      <c r="D47" s="107"/>
      <c r="E47" s="107"/>
    </row>
    <row r="48" spans="1:5" ht="20.25" customHeight="1">
      <c r="B48" s="225" t="s">
        <v>831</v>
      </c>
      <c r="C48" s="107"/>
      <c r="D48" s="107"/>
      <c r="E48" s="107"/>
    </row>
    <row r="49" spans="2:5" ht="22.5" customHeight="1">
      <c r="B49" s="329" t="s">
        <v>832</v>
      </c>
      <c r="C49" s="107"/>
      <c r="D49" s="107"/>
      <c r="E49" s="107"/>
    </row>
    <row r="50" spans="2:5" ht="22.5" customHeight="1">
      <c r="B50" s="356" t="s">
        <v>833</v>
      </c>
      <c r="C50" s="107"/>
      <c r="D50" s="107"/>
      <c r="E50" s="107"/>
    </row>
    <row r="51" spans="2:5" ht="27.75" customHeight="1">
      <c r="B51" s="330" t="s">
        <v>834</v>
      </c>
      <c r="C51" s="107"/>
      <c r="D51" s="107"/>
      <c r="E51" s="107"/>
    </row>
    <row r="52" spans="2:5" ht="27.75" customHeight="1">
      <c r="B52" s="330" t="s">
        <v>835</v>
      </c>
      <c r="C52" s="106"/>
      <c r="D52" s="468"/>
      <c r="E52" s="468"/>
    </row>
    <row r="53" spans="2:5" ht="20.100000000000001" customHeight="1">
      <c r="B53" s="247" t="s">
        <v>836</v>
      </c>
      <c r="C53" s="106"/>
      <c r="D53" s="106"/>
      <c r="E53" s="106"/>
    </row>
    <row r="54" spans="2:5" ht="29.25" customHeight="1">
      <c r="B54" s="109" t="s">
        <v>795</v>
      </c>
      <c r="C54" s="107"/>
      <c r="D54" s="107"/>
      <c r="E54" s="107"/>
    </row>
    <row r="55" spans="2:5" ht="30" customHeight="1">
      <c r="B55" s="219" t="s">
        <v>837</v>
      </c>
      <c r="C55" s="107"/>
      <c r="D55" s="107"/>
      <c r="E55" s="107"/>
    </row>
    <row r="56" spans="2:5" ht="20.100000000000001" customHeight="1">
      <c r="B56" s="219" t="s">
        <v>838</v>
      </c>
      <c r="C56" s="107"/>
      <c r="D56" s="107"/>
      <c r="E56" s="107"/>
    </row>
    <row r="57" spans="2:5" ht="20.100000000000001" customHeight="1">
      <c r="B57" s="219" t="s">
        <v>839</v>
      </c>
      <c r="C57" s="107"/>
      <c r="D57" s="107"/>
      <c r="E57" s="107"/>
    </row>
    <row r="58" spans="2:5" ht="24.75" customHeight="1">
      <c r="B58" s="219" t="s">
        <v>840</v>
      </c>
      <c r="C58" s="107"/>
      <c r="D58" s="107"/>
      <c r="E58" s="107"/>
    </row>
    <row r="59" spans="2:5" ht="45.75" customHeight="1">
      <c r="B59" s="329" t="s">
        <v>841</v>
      </c>
      <c r="C59" s="107"/>
      <c r="D59" s="107"/>
      <c r="E59" s="107"/>
    </row>
    <row r="60" spans="2:5" ht="42" customHeight="1">
      <c r="B60" s="423" t="s">
        <v>842</v>
      </c>
      <c r="C60" s="107"/>
      <c r="D60" s="107"/>
      <c r="E60" s="107"/>
    </row>
    <row r="61" spans="2:5" ht="47.25" customHeight="1">
      <c r="B61" s="329" t="s">
        <v>843</v>
      </c>
      <c r="C61" s="107"/>
      <c r="D61" s="107"/>
      <c r="E61" s="107"/>
    </row>
    <row r="62" spans="2:5" ht="29.25" customHeight="1">
      <c r="B62" s="329" t="s">
        <v>844</v>
      </c>
      <c r="C62" s="107"/>
      <c r="D62" s="107"/>
      <c r="E62" s="107"/>
    </row>
    <row r="63" spans="2:5" ht="20.100000000000001" customHeight="1">
      <c r="B63" s="109" t="s">
        <v>805</v>
      </c>
      <c r="C63" s="107"/>
      <c r="D63" s="107"/>
      <c r="E63" s="107"/>
    </row>
    <row r="64" spans="2:5" ht="20.100000000000001" customHeight="1">
      <c r="B64" s="225" t="s">
        <v>845</v>
      </c>
      <c r="C64" s="107"/>
      <c r="D64" s="107"/>
      <c r="E64" s="107"/>
    </row>
    <row r="65" spans="2:5" ht="20.100000000000001" customHeight="1">
      <c r="B65" s="219" t="s">
        <v>846</v>
      </c>
      <c r="C65" s="107"/>
      <c r="D65" s="107"/>
      <c r="E65" s="107"/>
    </row>
    <row r="66" spans="2:5" ht="20.100000000000001" customHeight="1">
      <c r="B66" s="219" t="s">
        <v>847</v>
      </c>
      <c r="C66" s="107"/>
      <c r="D66" s="107"/>
      <c r="E66" s="107"/>
    </row>
    <row r="67" spans="2:5" ht="20.100000000000001" customHeight="1">
      <c r="B67" s="219" t="s">
        <v>848</v>
      </c>
      <c r="C67" s="107"/>
      <c r="D67" s="107"/>
      <c r="E67" s="107"/>
    </row>
    <row r="68" spans="2:5" ht="20.100000000000001" customHeight="1">
      <c r="B68" s="219" t="s">
        <v>849</v>
      </c>
      <c r="C68" s="107"/>
      <c r="D68" s="107"/>
      <c r="E68" s="107"/>
    </row>
    <row r="69" spans="2:5" ht="20.100000000000001" customHeight="1">
      <c r="B69" s="219" t="s">
        <v>850</v>
      </c>
      <c r="C69" s="107"/>
      <c r="D69" s="107"/>
      <c r="E69" s="107"/>
    </row>
    <row r="70" spans="2:5" ht="20.100000000000001" customHeight="1">
      <c r="B70" s="219" t="s">
        <v>851</v>
      </c>
      <c r="C70" s="106"/>
      <c r="D70" s="468"/>
      <c r="E70" s="468"/>
    </row>
    <row r="71" spans="2:5" ht="20.100000000000001" customHeight="1">
      <c r="B71" s="247" t="s">
        <v>852</v>
      </c>
      <c r="C71" s="106"/>
      <c r="D71" s="106"/>
      <c r="E71" s="106"/>
    </row>
    <row r="72" spans="2:5" ht="20.100000000000001" customHeight="1">
      <c r="B72" s="109" t="s">
        <v>795</v>
      </c>
      <c r="C72" s="107"/>
      <c r="D72" s="107"/>
      <c r="E72" s="107"/>
    </row>
    <row r="73" spans="2:5" ht="20.100000000000001" customHeight="1">
      <c r="B73" s="219" t="s">
        <v>853</v>
      </c>
      <c r="C73" s="107"/>
      <c r="D73" s="107"/>
      <c r="E73" s="107"/>
    </row>
    <row r="74" spans="2:5" ht="20.100000000000001" customHeight="1">
      <c r="B74" s="219" t="s">
        <v>854</v>
      </c>
      <c r="C74" s="107"/>
      <c r="D74" s="107"/>
      <c r="E74" s="107"/>
    </row>
    <row r="75" spans="2:5" ht="20.100000000000001" customHeight="1">
      <c r="B75" s="219" t="s">
        <v>855</v>
      </c>
      <c r="C75" s="107"/>
      <c r="D75" s="107"/>
      <c r="E75" s="107"/>
    </row>
    <row r="76" spans="2:5" ht="30" customHeight="1">
      <c r="B76" s="219" t="s">
        <v>856</v>
      </c>
      <c r="C76" s="107"/>
      <c r="D76" s="107"/>
      <c r="E76" s="107"/>
    </row>
    <row r="77" spans="2:5" ht="27" customHeight="1">
      <c r="B77" s="219" t="s">
        <v>857</v>
      </c>
      <c r="C77" s="107"/>
      <c r="D77" s="107"/>
      <c r="E77" s="107"/>
    </row>
    <row r="78" spans="2:5" ht="11.45">
      <c r="B78" s="109" t="s">
        <v>805</v>
      </c>
      <c r="C78" s="107"/>
      <c r="D78" s="107"/>
      <c r="E78" s="107"/>
    </row>
    <row r="79" spans="2:5" ht="30" customHeight="1">
      <c r="B79" s="404" t="s">
        <v>858</v>
      </c>
      <c r="C79" s="107"/>
      <c r="D79" s="107"/>
      <c r="E79" s="107"/>
    </row>
    <row r="80" spans="2:5" ht="40.5" customHeight="1">
      <c r="B80" t="s">
        <v>859</v>
      </c>
      <c r="C80" s="106"/>
      <c r="D80" s="468"/>
      <c r="E80" s="468"/>
    </row>
    <row r="81" spans="2:5" ht="20.100000000000001" customHeight="1">
      <c r="B81" s="247" t="s">
        <v>860</v>
      </c>
      <c r="C81" s="106"/>
      <c r="D81" s="106"/>
      <c r="E81" s="106"/>
    </row>
    <row r="82" spans="2:5" ht="11.45">
      <c r="B82" s="109" t="s">
        <v>795</v>
      </c>
      <c r="C82" s="107"/>
      <c r="D82" s="107"/>
      <c r="E82" s="107"/>
    </row>
    <row r="83" spans="2:5" ht="43.5" customHeight="1">
      <c r="B83" s="219" t="s">
        <v>861</v>
      </c>
      <c r="C83" s="107"/>
      <c r="D83" s="107"/>
      <c r="E83" s="107"/>
    </row>
    <row r="84" spans="2:5" ht="20.100000000000001" customHeight="1">
      <c r="B84" s="219" t="s">
        <v>862</v>
      </c>
      <c r="C84" s="107"/>
      <c r="D84" s="107"/>
      <c r="E84" s="107"/>
    </row>
    <row r="85" spans="2:5" ht="21" customHeight="1">
      <c r="B85" s="219" t="s">
        <v>863</v>
      </c>
      <c r="C85" s="107"/>
      <c r="D85" s="107"/>
      <c r="E85" s="107"/>
    </row>
    <row r="86" spans="2:5" ht="43.5" customHeight="1">
      <c r="B86" s="219" t="s">
        <v>864</v>
      </c>
      <c r="C86" s="107"/>
      <c r="D86" s="107"/>
      <c r="E86" s="107"/>
    </row>
    <row r="87" spans="2:5" ht="28.5" customHeight="1">
      <c r="B87" s="219" t="s">
        <v>865</v>
      </c>
      <c r="C87" s="107"/>
      <c r="D87" s="107"/>
      <c r="E87" s="107"/>
    </row>
    <row r="88" spans="2:5" ht="28.5" customHeight="1">
      <c r="B88" s="219" t="s">
        <v>866</v>
      </c>
      <c r="C88" s="107"/>
      <c r="D88" s="107"/>
      <c r="E88" s="107"/>
    </row>
    <row r="89" spans="2:5" ht="20.100000000000001" customHeight="1">
      <c r="B89" s="431" t="s">
        <v>867</v>
      </c>
      <c r="C89" s="107"/>
      <c r="D89" s="107"/>
      <c r="E89" s="107"/>
    </row>
    <row r="90" spans="2:5" ht="20.100000000000001" customHeight="1">
      <c r="B90" s="219" t="s">
        <v>868</v>
      </c>
      <c r="C90" s="107"/>
      <c r="D90" s="107"/>
      <c r="E90" s="107"/>
    </row>
    <row r="91" spans="2:5" ht="24" customHeight="1">
      <c r="B91" s="219" t="s">
        <v>869</v>
      </c>
      <c r="C91" s="107"/>
      <c r="D91" s="107"/>
      <c r="E91" s="107"/>
    </row>
    <row r="92" spans="2:5" ht="110.25" customHeight="1">
      <c r="B92" s="302" t="s">
        <v>870</v>
      </c>
      <c r="C92" s="107"/>
      <c r="D92" s="107"/>
      <c r="E92" s="107"/>
    </row>
    <row r="93" spans="2:5" ht="20.100000000000001" customHeight="1">
      <c r="B93" s="109" t="s">
        <v>805</v>
      </c>
      <c r="C93" s="107"/>
      <c r="D93" s="107"/>
      <c r="E93" s="107"/>
    </row>
    <row r="94" spans="2:5" ht="20.100000000000001" customHeight="1">
      <c r="B94" s="219" t="s">
        <v>871</v>
      </c>
      <c r="C94" s="107"/>
      <c r="D94" s="107"/>
      <c r="E94" s="107"/>
    </row>
    <row r="95" spans="2:5" ht="20.100000000000001" customHeight="1">
      <c r="B95" s="219" t="s">
        <v>872</v>
      </c>
      <c r="C95" s="107"/>
      <c r="D95" s="107"/>
      <c r="E95" s="107"/>
    </row>
    <row r="96" spans="2:5" ht="20.100000000000001" customHeight="1">
      <c r="B96" s="219" t="s">
        <v>873</v>
      </c>
      <c r="C96" s="107"/>
      <c r="D96" s="107"/>
      <c r="E96" s="107"/>
    </row>
    <row r="97" spans="2:5" ht="20.100000000000001" customHeight="1">
      <c r="B97" s="219" t="s">
        <v>874</v>
      </c>
      <c r="C97" s="107"/>
      <c r="D97" s="107"/>
      <c r="E97" s="107"/>
    </row>
    <row r="98" spans="2:5" ht="20.100000000000001" customHeight="1">
      <c r="B98" s="219" t="s">
        <v>875</v>
      </c>
      <c r="C98" s="107"/>
      <c r="D98" s="107"/>
      <c r="E98" s="107"/>
    </row>
    <row r="99" spans="2:5" ht="20.100000000000001" customHeight="1">
      <c r="B99" s="219" t="s">
        <v>876</v>
      </c>
      <c r="C99" s="106"/>
      <c r="D99" s="468"/>
      <c r="E99" s="468"/>
    </row>
    <row r="100" spans="2:5" ht="20.100000000000001" customHeight="1">
      <c r="B100" s="247" t="s">
        <v>877</v>
      </c>
      <c r="C100" s="106"/>
      <c r="D100" s="106"/>
      <c r="E100" s="106"/>
    </row>
    <row r="101" spans="2:5" ht="20.100000000000001" customHeight="1">
      <c r="B101" s="109" t="s">
        <v>795</v>
      </c>
      <c r="C101" s="107"/>
      <c r="D101" s="107"/>
      <c r="E101" s="107"/>
    </row>
    <row r="102" spans="2:5" ht="21.6">
      <c r="B102" s="219" t="s">
        <v>878</v>
      </c>
      <c r="C102" s="107"/>
      <c r="D102" s="107"/>
      <c r="E102" s="107"/>
    </row>
    <row r="103" spans="2:5" ht="20.100000000000001" customHeight="1">
      <c r="B103" s="219" t="s">
        <v>879</v>
      </c>
      <c r="C103" s="107"/>
      <c r="D103" s="107"/>
      <c r="E103" s="107"/>
    </row>
    <row r="104" spans="2:5" ht="20.100000000000001" customHeight="1">
      <c r="B104" s="109" t="s">
        <v>805</v>
      </c>
      <c r="C104" s="107"/>
      <c r="D104" s="107"/>
      <c r="E104" s="107"/>
    </row>
    <row r="105" spans="2:5" ht="20.100000000000001" customHeight="1">
      <c r="B105" s="219" t="s">
        <v>880</v>
      </c>
      <c r="C105" s="107"/>
      <c r="D105" s="107"/>
      <c r="E105" s="107"/>
    </row>
    <row r="106" spans="2:5" ht="20.100000000000001" customHeight="1">
      <c r="B106" s="219" t="s">
        <v>881</v>
      </c>
      <c r="C106" s="107"/>
      <c r="D106" s="107"/>
      <c r="E106" s="107"/>
    </row>
    <row r="107" spans="2:5" ht="20.100000000000001" customHeight="1">
      <c r="B107" s="247" t="s">
        <v>882</v>
      </c>
      <c r="C107" s="106"/>
      <c r="D107" s="106"/>
      <c r="E107" s="106"/>
    </row>
    <row r="108" spans="2:5" ht="20.100000000000001" customHeight="1">
      <c r="B108" s="109" t="s">
        <v>795</v>
      </c>
      <c r="C108" s="107"/>
      <c r="D108" s="107"/>
      <c r="E108" s="107"/>
    </row>
    <row r="109" spans="2:5" ht="21.75" customHeight="1">
      <c r="B109" s="219" t="s">
        <v>883</v>
      </c>
      <c r="C109" s="107"/>
      <c r="D109" s="107"/>
      <c r="E109" s="107"/>
    </row>
    <row r="110" spans="2:5" ht="21.75" customHeight="1">
      <c r="B110" s="219" t="s">
        <v>884</v>
      </c>
      <c r="C110" s="107"/>
      <c r="D110" s="107"/>
      <c r="E110" s="107"/>
    </row>
    <row r="111" spans="2:5" ht="21.75" customHeight="1">
      <c r="B111" s="219" t="s">
        <v>885</v>
      </c>
      <c r="C111" s="107"/>
      <c r="D111" s="107"/>
      <c r="E111" s="107"/>
    </row>
    <row r="112" spans="2:5" ht="21.75" customHeight="1">
      <c r="B112" s="219" t="s">
        <v>886</v>
      </c>
      <c r="C112" s="107"/>
      <c r="D112" s="107"/>
      <c r="E112" s="107"/>
    </row>
    <row r="113" spans="2:5" ht="21.75" customHeight="1">
      <c r="B113" s="219" t="s">
        <v>887</v>
      </c>
      <c r="C113" s="107"/>
      <c r="D113" s="107"/>
      <c r="E113" s="107"/>
    </row>
    <row r="114" spans="2:5" ht="21.75" customHeight="1">
      <c r="B114" s="219" t="s">
        <v>888</v>
      </c>
      <c r="C114" s="107"/>
      <c r="D114" s="107"/>
      <c r="E114" s="107"/>
    </row>
    <row r="115" spans="2:5" ht="20.100000000000001" customHeight="1">
      <c r="B115" s="109" t="s">
        <v>805</v>
      </c>
      <c r="C115" s="107"/>
      <c r="D115" s="107"/>
      <c r="E115" s="107"/>
    </row>
    <row r="116" spans="2:5" ht="21" customHeight="1">
      <c r="B116" s="219" t="s">
        <v>889</v>
      </c>
      <c r="C116" s="107"/>
      <c r="D116" s="107"/>
      <c r="E116" s="107"/>
    </row>
    <row r="117" spans="2:5" ht="21" customHeight="1">
      <c r="B117" s="246" t="s">
        <v>890</v>
      </c>
    </row>
    <row r="118" spans="2:5" ht="20.100000000000001" customHeight="1">
      <c r="B118" s="109" t="s">
        <v>814</v>
      </c>
      <c r="C118" s="107"/>
      <c r="D118" s="107"/>
      <c r="E118" s="107"/>
    </row>
    <row r="119" spans="2:5" ht="34.5" customHeight="1">
      <c r="B119" s="246" t="s">
        <v>891</v>
      </c>
    </row>
  </sheetData>
  <sheetProtection algorithmName="SHA-512" hashValue="liY8pGoVtr0Uy5OH3cypdHd8vQu/cvMvzE682FAMBUTxdX8ExL31Ut4es3LaUUOqSMwIJH2+nkg6jFUaNzcATw==" saltValue="qIey/7eVqd/OqHelUDeivg==" spinCount="100000" sheet="1" objects="1" scenarios="1"/>
  <mergeCells count="7">
    <mergeCell ref="D20:E20"/>
    <mergeCell ref="D10:E10"/>
    <mergeCell ref="D80:E80"/>
    <mergeCell ref="D99:E99"/>
    <mergeCell ref="D52:E52"/>
    <mergeCell ref="D70:E70"/>
    <mergeCell ref="E14:E16"/>
  </mergeCells>
  <hyperlinks>
    <hyperlink ref="B3" location="CONTENTS!Print_Area" display="Back to Contents" xr:uid="{742E21FB-3BEE-48E6-98CB-151810C627DD}"/>
  </hyperlinks>
  <pageMargins left="0.70866141732283472" right="0.70866141732283472" top="0.74803149606299213" bottom="0.74803149606299213" header="0.31496062992125984" footer="0.31496062992125984"/>
  <pageSetup paperSize="9" fitToHeight="0" orientation="landscape"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A768EB-9D6C-4208-B60D-4E3FB7DC8583}">
  <sheetPr>
    <tabColor theme="2" tint="-9.9978637043366805E-2"/>
    <pageSetUpPr fitToPage="1"/>
  </sheetPr>
  <dimension ref="B1:E100"/>
  <sheetViews>
    <sheetView showGridLines="0" workbookViewId="0">
      <pane xSplit="1" ySplit="8" topLeftCell="B9" activePane="bottomRight" state="frozen"/>
      <selection pane="bottomRight" activeCell="E54" sqref="E54"/>
      <selection pane="bottomLeft" activeCell="C28" sqref="C28"/>
      <selection pane="topRight" activeCell="C28" sqref="C28"/>
    </sheetView>
  </sheetViews>
  <sheetFormatPr defaultColWidth="13.5703125" defaultRowHeight="11.45"/>
  <cols>
    <col min="1" max="1" width="1.7109375" style="1" customWidth="1"/>
    <col min="2" max="2" width="161" style="1" customWidth="1"/>
    <col min="3" max="4" width="11.7109375" style="1" customWidth="1"/>
    <col min="5" max="5" width="93.5703125" style="1" bestFit="1" customWidth="1"/>
    <col min="6" max="7" width="11.7109375" style="1" customWidth="1"/>
    <col min="8" max="16384" width="13.5703125" style="1"/>
  </cols>
  <sheetData>
    <row r="1" spans="2:5" ht="12" customHeight="1"/>
    <row r="2" spans="2:5" s="9" customFormat="1" ht="33.75" customHeight="1">
      <c r="B2" s="40" t="s">
        <v>892</v>
      </c>
    </row>
    <row r="3" spans="2:5" s="9" customFormat="1" ht="22.5" customHeight="1">
      <c r="B3" s="241" t="s">
        <v>51</v>
      </c>
    </row>
    <row r="4" spans="2:5" ht="10.15" customHeight="1"/>
    <row r="5" spans="2:5" ht="20.100000000000001" customHeight="1">
      <c r="B5" s="10" t="s">
        <v>791</v>
      </c>
    </row>
    <row r="6" spans="2:5" ht="20.100000000000001" customHeight="1">
      <c r="B6" s="344" t="s">
        <v>792</v>
      </c>
    </row>
    <row r="7" spans="2:5" ht="20.100000000000001" customHeight="1">
      <c r="B7" s="357" t="s">
        <v>893</v>
      </c>
    </row>
    <row r="8" spans="2:5" ht="20.100000000000001" customHeight="1">
      <c r="B8" s="10" t="s">
        <v>894</v>
      </c>
    </row>
    <row r="9" spans="2:5" ht="10.15" customHeight="1"/>
    <row r="10" spans="2:5" ht="20.100000000000001" customHeight="1">
      <c r="B10" s="72" t="s">
        <v>895</v>
      </c>
    </row>
    <row r="11" spans="2:5" ht="20.100000000000001" customHeight="1">
      <c r="B11" s="109" t="s">
        <v>795</v>
      </c>
      <c r="C11" s="106"/>
      <c r="D11" s="468"/>
      <c r="E11" s="468"/>
    </row>
    <row r="12" spans="2:5" ht="30" customHeight="1">
      <c r="B12" s="219" t="s">
        <v>896</v>
      </c>
      <c r="C12" s="106"/>
      <c r="D12" s="106"/>
      <c r="E12" s="106"/>
    </row>
    <row r="13" spans="2:5" ht="20.100000000000001" customHeight="1">
      <c r="B13" s="219" t="s">
        <v>897</v>
      </c>
      <c r="C13" s="106"/>
      <c r="D13" s="106"/>
      <c r="E13" s="106"/>
    </row>
    <row r="14" spans="2:5" ht="20.100000000000001" customHeight="1">
      <c r="B14" s="219" t="s">
        <v>898</v>
      </c>
      <c r="C14" s="106"/>
      <c r="D14" s="106"/>
      <c r="E14" s="106"/>
    </row>
    <row r="15" spans="2:5" ht="30" customHeight="1">
      <c r="B15" s="219" t="s">
        <v>899</v>
      </c>
      <c r="C15" s="242"/>
      <c r="D15" s="242"/>
      <c r="E15" s="242"/>
    </row>
    <row r="16" spans="2:5" ht="20.100000000000001" customHeight="1">
      <c r="B16" s="219" t="s">
        <v>900</v>
      </c>
      <c r="C16" s="242"/>
      <c r="D16" s="242"/>
      <c r="E16" s="242"/>
    </row>
    <row r="17" spans="2:5" ht="30" customHeight="1">
      <c r="B17" s="219" t="s">
        <v>901</v>
      </c>
      <c r="C17" s="243"/>
      <c r="D17" s="244"/>
      <c r="E17" s="244"/>
    </row>
    <row r="18" spans="2:5" ht="30" customHeight="1">
      <c r="B18" s="329" t="s">
        <v>902</v>
      </c>
      <c r="C18" s="243"/>
      <c r="D18" s="245"/>
      <c r="E18" s="243"/>
    </row>
    <row r="19" spans="2:5" ht="20.100000000000001" customHeight="1">
      <c r="B19" s="109" t="s">
        <v>805</v>
      </c>
      <c r="C19" s="106"/>
      <c r="D19" s="468"/>
      <c r="E19" s="468"/>
    </row>
    <row r="20" spans="2:5" ht="20.100000000000001" customHeight="1">
      <c r="B20" s="219" t="s">
        <v>806</v>
      </c>
      <c r="C20" s="106"/>
      <c r="D20" s="244"/>
      <c r="E20" s="243"/>
    </row>
    <row r="21" spans="2:5" ht="20.100000000000001" customHeight="1">
      <c r="B21" s="219" t="s">
        <v>903</v>
      </c>
      <c r="C21" s="106"/>
      <c r="D21" s="244"/>
      <c r="E21" s="243"/>
    </row>
    <row r="22" spans="2:5" ht="20.100000000000001" customHeight="1">
      <c r="B22" s="219" t="s">
        <v>904</v>
      </c>
      <c r="C22" s="106"/>
      <c r="D22" s="244"/>
      <c r="E22" s="243"/>
    </row>
    <row r="23" spans="2:5" ht="20.100000000000001" customHeight="1">
      <c r="B23" s="219" t="s">
        <v>905</v>
      </c>
      <c r="C23" s="106"/>
      <c r="D23" s="244"/>
      <c r="E23" s="243"/>
    </row>
    <row r="24" spans="2:5" ht="20.100000000000001" customHeight="1">
      <c r="B24" s="219" t="s">
        <v>906</v>
      </c>
      <c r="C24" s="106"/>
      <c r="D24" s="243"/>
      <c r="E24" s="243"/>
    </row>
    <row r="25" spans="2:5" ht="20.100000000000001" customHeight="1">
      <c r="B25" s="219" t="s">
        <v>907</v>
      </c>
      <c r="C25" s="106"/>
      <c r="D25" s="242"/>
      <c r="E25" s="242"/>
    </row>
    <row r="26" spans="2:5" ht="20.100000000000001" customHeight="1">
      <c r="B26" s="246" t="s">
        <v>908</v>
      </c>
      <c r="C26" s="106"/>
      <c r="D26" s="242"/>
      <c r="E26" s="242"/>
    </row>
    <row r="27" spans="2:5" ht="20.100000000000001" customHeight="1">
      <c r="B27" s="72" t="s">
        <v>315</v>
      </c>
      <c r="C27" s="106"/>
      <c r="D27" s="468"/>
      <c r="E27" s="468"/>
    </row>
    <row r="28" spans="2:5" ht="20.100000000000001" customHeight="1">
      <c r="B28" s="109" t="s">
        <v>795</v>
      </c>
      <c r="C28" s="106"/>
      <c r="D28" s="106"/>
      <c r="E28" s="106"/>
    </row>
    <row r="29" spans="2:5" ht="38.25" customHeight="1">
      <c r="B29" s="219" t="s">
        <v>909</v>
      </c>
      <c r="C29" s="107"/>
      <c r="D29" s="107"/>
      <c r="E29" s="107"/>
    </row>
    <row r="30" spans="2:5" ht="44.25" customHeight="1">
      <c r="B30" s="219" t="s">
        <v>910</v>
      </c>
      <c r="C30" s="107"/>
      <c r="D30" s="107"/>
      <c r="E30" s="107"/>
    </row>
    <row r="31" spans="2:5" ht="20.100000000000001" customHeight="1">
      <c r="B31" s="219" t="s">
        <v>911</v>
      </c>
      <c r="C31" s="107"/>
      <c r="D31" s="107"/>
      <c r="E31" s="107"/>
    </row>
    <row r="32" spans="2:5" ht="20.100000000000001" customHeight="1">
      <c r="B32" s="219" t="s">
        <v>823</v>
      </c>
      <c r="C32" s="107"/>
      <c r="D32" s="107"/>
      <c r="E32" s="107"/>
    </row>
    <row r="33" spans="2:5" ht="20.100000000000001" customHeight="1">
      <c r="B33" s="219" t="s">
        <v>912</v>
      </c>
      <c r="C33" s="107"/>
      <c r="D33" s="107"/>
      <c r="E33" s="107"/>
    </row>
    <row r="34" spans="2:5" ht="20.100000000000001" customHeight="1">
      <c r="B34" s="328" t="s">
        <v>913</v>
      </c>
      <c r="C34" s="107"/>
      <c r="D34" s="107"/>
      <c r="E34" s="107"/>
    </row>
    <row r="35" spans="2:5" ht="20.100000000000001" customHeight="1">
      <c r="B35" s="219" t="s">
        <v>914</v>
      </c>
      <c r="C35" s="107"/>
      <c r="D35" s="107"/>
      <c r="E35" s="107"/>
    </row>
    <row r="36" spans="2:5" ht="30" customHeight="1">
      <c r="B36" s="219" t="s">
        <v>915</v>
      </c>
      <c r="C36" s="107"/>
      <c r="D36" s="107"/>
      <c r="E36" s="107"/>
    </row>
    <row r="37" spans="2:5" ht="20.100000000000001" customHeight="1">
      <c r="B37" s="219" t="s">
        <v>828</v>
      </c>
      <c r="C37" s="107"/>
      <c r="D37" s="107"/>
      <c r="E37" s="107"/>
    </row>
    <row r="38" spans="2:5" ht="20.100000000000001" customHeight="1">
      <c r="B38" s="219" t="s">
        <v>829</v>
      </c>
      <c r="C38" s="107"/>
      <c r="D38" s="107"/>
      <c r="E38" s="107"/>
    </row>
    <row r="39" spans="2:5" ht="20.100000000000001" customHeight="1">
      <c r="B39" s="109" t="s">
        <v>805</v>
      </c>
      <c r="C39" s="107"/>
      <c r="D39" s="107"/>
      <c r="E39" s="107"/>
    </row>
    <row r="40" spans="2:5" ht="20.100000000000001" customHeight="1">
      <c r="B40" s="219" t="s">
        <v>830</v>
      </c>
      <c r="C40" s="107"/>
      <c r="D40" s="107"/>
      <c r="E40" s="107"/>
    </row>
    <row r="41" spans="2:5" ht="22.5" customHeight="1">
      <c r="B41" s="225" t="s">
        <v>831</v>
      </c>
      <c r="C41" s="107"/>
      <c r="D41" s="107"/>
      <c r="E41" s="107"/>
    </row>
    <row r="42" spans="2:5" ht="22.5" customHeight="1">
      <c r="B42" s="329" t="s">
        <v>832</v>
      </c>
      <c r="C42" s="107"/>
      <c r="D42" s="107"/>
      <c r="E42" s="107"/>
    </row>
    <row r="43" spans="2:5" ht="22.5" customHeight="1">
      <c r="B43" s="356" t="s">
        <v>833</v>
      </c>
      <c r="C43" s="107"/>
      <c r="D43" s="107"/>
      <c r="E43" s="107"/>
    </row>
    <row r="44" spans="2:5" ht="27.75" customHeight="1">
      <c r="B44" s="330" t="s">
        <v>834</v>
      </c>
      <c r="C44" s="107"/>
      <c r="D44" s="107"/>
      <c r="E44" s="107"/>
    </row>
    <row r="45" spans="2:5" ht="27.75" customHeight="1">
      <c r="B45" s="330" t="s">
        <v>835</v>
      </c>
      <c r="C45" s="106"/>
      <c r="D45" s="468"/>
      <c r="E45" s="468"/>
    </row>
    <row r="46" spans="2:5" ht="20.100000000000001" customHeight="1">
      <c r="B46" s="72" t="s">
        <v>836</v>
      </c>
      <c r="C46" s="106"/>
      <c r="D46" s="468"/>
      <c r="E46" s="468"/>
    </row>
    <row r="47" spans="2:5" ht="20.100000000000001" customHeight="1">
      <c r="B47" s="109" t="s">
        <v>795</v>
      </c>
      <c r="C47" s="106"/>
      <c r="D47" s="106"/>
      <c r="E47" s="106"/>
    </row>
    <row r="48" spans="2:5" ht="30" customHeight="1">
      <c r="B48" s="219" t="s">
        <v>916</v>
      </c>
      <c r="C48" s="107"/>
      <c r="D48" s="107"/>
      <c r="E48" s="107"/>
    </row>
    <row r="49" spans="2:5" ht="20.100000000000001" customHeight="1">
      <c r="B49" s="219" t="s">
        <v>917</v>
      </c>
      <c r="C49" s="107"/>
      <c r="D49" s="107"/>
      <c r="E49" s="107"/>
    </row>
    <row r="50" spans="2:5" ht="20.100000000000001" customHeight="1">
      <c r="B50" s="219" t="s">
        <v>918</v>
      </c>
      <c r="C50" s="107"/>
      <c r="D50" s="107"/>
      <c r="E50" s="107"/>
    </row>
    <row r="51" spans="2:5" ht="20.100000000000001" customHeight="1">
      <c r="B51" s="219" t="s">
        <v>919</v>
      </c>
      <c r="C51" s="107"/>
      <c r="D51" s="107"/>
      <c r="E51" s="107"/>
    </row>
    <row r="52" spans="2:5" ht="42" customHeight="1">
      <c r="B52" s="329" t="s">
        <v>841</v>
      </c>
      <c r="C52" s="107"/>
      <c r="D52" s="107"/>
      <c r="E52" s="107"/>
    </row>
    <row r="53" spans="2:5" ht="42" customHeight="1">
      <c r="B53" s="329" t="s">
        <v>920</v>
      </c>
      <c r="C53" s="107"/>
      <c r="D53" s="107"/>
      <c r="E53" s="107"/>
    </row>
    <row r="54" spans="2:5" ht="42" customHeight="1">
      <c r="B54" s="329" t="s">
        <v>843</v>
      </c>
      <c r="C54" s="107"/>
      <c r="D54" s="107"/>
      <c r="E54" s="107"/>
    </row>
    <row r="55" spans="2:5" ht="42" customHeight="1">
      <c r="B55" s="329" t="s">
        <v>844</v>
      </c>
      <c r="C55" s="107"/>
      <c r="D55" s="107"/>
      <c r="E55" s="107"/>
    </row>
    <row r="56" spans="2:5" ht="20.100000000000001" customHeight="1">
      <c r="B56" s="109" t="s">
        <v>805</v>
      </c>
      <c r="C56" s="107"/>
      <c r="D56" s="107"/>
      <c r="E56" s="107"/>
    </row>
    <row r="57" spans="2:5" ht="20.100000000000001" customHeight="1">
      <c r="B57" s="225" t="s">
        <v>921</v>
      </c>
      <c r="C57" s="107"/>
      <c r="D57" s="107"/>
      <c r="E57" s="107"/>
    </row>
    <row r="58" spans="2:5" ht="20.100000000000001" customHeight="1">
      <c r="B58" s="225" t="s">
        <v>922</v>
      </c>
      <c r="C58" s="107"/>
      <c r="D58" s="107"/>
      <c r="E58" s="107"/>
    </row>
    <row r="59" spans="2:5" ht="20.100000000000001" customHeight="1">
      <c r="B59" s="225" t="s">
        <v>847</v>
      </c>
      <c r="C59" s="107"/>
      <c r="D59" s="107"/>
      <c r="E59" s="107"/>
    </row>
    <row r="60" spans="2:5" ht="20.100000000000001" customHeight="1">
      <c r="B60" s="225" t="s">
        <v>848</v>
      </c>
      <c r="C60" s="107"/>
      <c r="D60" s="107"/>
      <c r="E60" s="107"/>
    </row>
    <row r="61" spans="2:5" ht="20.100000000000001" customHeight="1">
      <c r="B61" s="225" t="s">
        <v>849</v>
      </c>
      <c r="C61" s="107"/>
      <c r="D61" s="107"/>
      <c r="E61" s="107"/>
    </row>
    <row r="62" spans="2:5" ht="20.100000000000001" customHeight="1">
      <c r="B62" s="225" t="s">
        <v>850</v>
      </c>
      <c r="C62" s="107"/>
      <c r="D62" s="107"/>
      <c r="E62" s="107"/>
    </row>
    <row r="63" spans="2:5" ht="20.100000000000001" customHeight="1">
      <c r="B63" s="225" t="s">
        <v>851</v>
      </c>
      <c r="C63" s="107"/>
      <c r="D63" s="107"/>
      <c r="E63" s="107"/>
    </row>
    <row r="64" spans="2:5" ht="20.100000000000001" customHeight="1">
      <c r="B64" s="72" t="s">
        <v>923</v>
      </c>
      <c r="C64" s="106"/>
      <c r="D64" s="107"/>
      <c r="E64" s="107"/>
    </row>
    <row r="65" spans="2:5" ht="20.100000000000001" customHeight="1">
      <c r="B65" s="109" t="s">
        <v>795</v>
      </c>
      <c r="C65" s="106"/>
      <c r="D65" s="106"/>
      <c r="E65" s="106"/>
    </row>
    <row r="66" spans="2:5" ht="21" customHeight="1">
      <c r="B66" s="219" t="s">
        <v>853</v>
      </c>
      <c r="C66" s="107"/>
      <c r="D66" s="107"/>
      <c r="E66" s="107"/>
    </row>
    <row r="67" spans="2:5" ht="21" customHeight="1">
      <c r="B67" s="219" t="s">
        <v>924</v>
      </c>
      <c r="C67" s="107"/>
      <c r="D67" s="107"/>
      <c r="E67" s="107"/>
    </row>
    <row r="68" spans="2:5" ht="21" customHeight="1">
      <c r="B68" s="219" t="s">
        <v>925</v>
      </c>
      <c r="C68" s="107"/>
      <c r="D68" s="107"/>
      <c r="E68" s="107"/>
    </row>
    <row r="69" spans="2:5" ht="21" customHeight="1">
      <c r="B69" s="219" t="s">
        <v>856</v>
      </c>
      <c r="C69" s="107"/>
      <c r="D69" s="107"/>
      <c r="E69" s="107"/>
    </row>
    <row r="70" spans="2:5" ht="21" customHeight="1">
      <c r="B70" s="219" t="s">
        <v>926</v>
      </c>
      <c r="C70" s="107"/>
      <c r="D70" s="107"/>
      <c r="E70" s="107"/>
    </row>
    <row r="71" spans="2:5" ht="20.100000000000001" customHeight="1">
      <c r="B71" s="109" t="s">
        <v>805</v>
      </c>
      <c r="C71" s="107"/>
      <c r="D71" s="107"/>
      <c r="E71" s="107"/>
    </row>
    <row r="72" spans="2:5" ht="30" customHeight="1">
      <c r="B72" s="225" t="s">
        <v>927</v>
      </c>
      <c r="C72" s="107"/>
      <c r="D72" s="107"/>
      <c r="E72" s="107"/>
    </row>
    <row r="73" spans="2:5" ht="27.75" customHeight="1">
      <c r="B73" s="330" t="s">
        <v>928</v>
      </c>
      <c r="C73" s="107"/>
      <c r="D73" s="107"/>
      <c r="E73" s="107"/>
    </row>
    <row r="74" spans="2:5" ht="20.100000000000001" customHeight="1">
      <c r="B74" s="72" t="s">
        <v>929</v>
      </c>
      <c r="C74" s="106"/>
      <c r="D74" s="468"/>
      <c r="E74" s="468"/>
    </row>
    <row r="75" spans="2:5" ht="20.100000000000001" customHeight="1">
      <c r="B75" s="109" t="s">
        <v>795</v>
      </c>
      <c r="C75" s="106"/>
      <c r="D75" s="106"/>
      <c r="E75" s="106"/>
    </row>
    <row r="76" spans="2:5" ht="37.5" customHeight="1">
      <c r="B76" s="219" t="s">
        <v>930</v>
      </c>
      <c r="C76" s="107"/>
      <c r="D76" s="107"/>
      <c r="E76" s="107"/>
    </row>
    <row r="77" spans="2:5" ht="20.100000000000001" customHeight="1">
      <c r="B77" s="219" t="s">
        <v>862</v>
      </c>
      <c r="C77" s="107"/>
      <c r="D77" s="107"/>
      <c r="E77" s="107"/>
    </row>
    <row r="78" spans="2:5" ht="20.100000000000001" customHeight="1">
      <c r="B78" s="219" t="s">
        <v>931</v>
      </c>
      <c r="C78" s="107"/>
      <c r="D78" s="107"/>
      <c r="E78" s="107"/>
    </row>
    <row r="79" spans="2:5" ht="37.5" customHeight="1">
      <c r="B79" s="219" t="s">
        <v>932</v>
      </c>
      <c r="C79" s="107"/>
      <c r="D79" s="107"/>
      <c r="E79" s="107"/>
    </row>
    <row r="80" spans="2:5" ht="20.100000000000001" customHeight="1">
      <c r="B80" s="219" t="s">
        <v>933</v>
      </c>
      <c r="C80" s="107"/>
      <c r="D80" s="107"/>
      <c r="E80" s="107"/>
    </row>
    <row r="81" spans="2:5" ht="30" customHeight="1">
      <c r="B81" s="301" t="s">
        <v>934</v>
      </c>
      <c r="C81" s="107"/>
      <c r="D81" s="107"/>
      <c r="E81" s="107"/>
    </row>
    <row r="82" spans="2:5" ht="20.100000000000001" customHeight="1">
      <c r="B82" s="109" t="s">
        <v>805</v>
      </c>
      <c r="C82" s="107"/>
      <c r="D82" s="107"/>
      <c r="E82" s="107"/>
    </row>
    <row r="83" spans="2:5" ht="20.100000000000001" customHeight="1">
      <c r="B83" s="219" t="s">
        <v>871</v>
      </c>
      <c r="C83" s="107"/>
      <c r="D83" s="107"/>
      <c r="E83" s="107"/>
    </row>
    <row r="84" spans="2:5" ht="20.100000000000001" customHeight="1">
      <c r="B84" s="219" t="s">
        <v>872</v>
      </c>
      <c r="C84" s="107"/>
      <c r="D84" s="107"/>
      <c r="E84" s="107"/>
    </row>
    <row r="85" spans="2:5" ht="20.100000000000001" customHeight="1">
      <c r="B85" s="219" t="s">
        <v>935</v>
      </c>
      <c r="C85" s="107"/>
      <c r="D85" s="107"/>
      <c r="E85" s="107"/>
    </row>
    <row r="86" spans="2:5" ht="20.100000000000001" customHeight="1">
      <c r="B86" s="219" t="s">
        <v>936</v>
      </c>
      <c r="C86" s="107"/>
      <c r="D86" s="107"/>
      <c r="E86" s="107"/>
    </row>
    <row r="87" spans="2:5" ht="20.100000000000001" customHeight="1">
      <c r="B87" s="219" t="s">
        <v>937</v>
      </c>
      <c r="C87" s="107"/>
      <c r="D87" s="107"/>
      <c r="E87" s="107"/>
    </row>
    <row r="88" spans="2:5" ht="20.100000000000001" customHeight="1">
      <c r="B88" s="72" t="s">
        <v>938</v>
      </c>
      <c r="C88" s="106"/>
      <c r="D88" s="468"/>
      <c r="E88" s="468"/>
    </row>
    <row r="89" spans="2:5" ht="20.100000000000001" customHeight="1">
      <c r="B89" s="109" t="s">
        <v>795</v>
      </c>
      <c r="C89" s="106"/>
      <c r="D89" s="106"/>
      <c r="E89" s="106"/>
    </row>
    <row r="90" spans="2:5" ht="20.25" customHeight="1">
      <c r="B90" s="219" t="s">
        <v>939</v>
      </c>
      <c r="C90" s="107"/>
      <c r="D90" s="107"/>
      <c r="E90" s="107"/>
    </row>
    <row r="91" spans="2:5" ht="20.25" customHeight="1">
      <c r="B91" s="219" t="s">
        <v>940</v>
      </c>
      <c r="C91" s="107"/>
      <c r="D91" s="107"/>
      <c r="E91" s="107"/>
    </row>
    <row r="92" spans="2:5" ht="20.25" customHeight="1">
      <c r="B92" s="219" t="s">
        <v>885</v>
      </c>
      <c r="C92" s="107"/>
      <c r="D92" s="107"/>
      <c r="E92" s="107"/>
    </row>
    <row r="93" spans="2:5" ht="20.25" customHeight="1">
      <c r="B93" s="219" t="s">
        <v>886</v>
      </c>
      <c r="C93" s="107"/>
      <c r="D93" s="107"/>
      <c r="E93" s="107"/>
    </row>
    <row r="94" spans="2:5" ht="20.25" customHeight="1">
      <c r="B94" s="219" t="s">
        <v>941</v>
      </c>
      <c r="C94" s="107"/>
      <c r="D94" s="107"/>
      <c r="E94" s="107"/>
    </row>
    <row r="95" spans="2:5" ht="20.25" customHeight="1">
      <c r="B95" s="219" t="s">
        <v>888</v>
      </c>
      <c r="C95" s="107"/>
      <c r="D95" s="107"/>
      <c r="E95" s="107"/>
    </row>
    <row r="96" spans="2:5" ht="20.100000000000001" customHeight="1">
      <c r="B96" s="109" t="s">
        <v>805</v>
      </c>
      <c r="C96" s="107"/>
      <c r="D96" s="107"/>
      <c r="E96" s="107"/>
    </row>
    <row r="97" spans="2:5" ht="20.100000000000001" customHeight="1">
      <c r="B97" s="219" t="s">
        <v>942</v>
      </c>
      <c r="C97" s="107"/>
      <c r="D97" s="107"/>
      <c r="E97" s="107"/>
    </row>
    <row r="98" spans="2:5" ht="20.100000000000001" customHeight="1">
      <c r="B98" s="246" t="s">
        <v>943</v>
      </c>
      <c r="C98" s="107"/>
      <c r="D98" s="107"/>
      <c r="E98" s="107"/>
    </row>
    <row r="99" spans="2:5">
      <c r="C99" s="107"/>
      <c r="D99" s="107"/>
      <c r="E99" s="107"/>
    </row>
    <row r="100" spans="2:5">
      <c r="C100" s="107"/>
      <c r="D100" s="107"/>
      <c r="E100" s="107"/>
    </row>
  </sheetData>
  <sheetProtection algorithmName="SHA-512" hashValue="pi89GL37ihdGVkvT4+Mmc02YPoAsr0WoPk7MH+JgOE5fBPDQD1aHUEP6iqBz5Qo5jRYyumaok1zDQWRG+AaOcA==" saltValue="u6R13zeKT0JICLJpuFUCbQ==" spinCount="100000" sheet="1" objects="1" scenarios="1"/>
  <mergeCells count="7">
    <mergeCell ref="D74:E74"/>
    <mergeCell ref="D11:E11"/>
    <mergeCell ref="D19:E19"/>
    <mergeCell ref="D88:E88"/>
    <mergeCell ref="D27:E27"/>
    <mergeCell ref="D46:E46"/>
    <mergeCell ref="D45:E45"/>
  </mergeCells>
  <hyperlinks>
    <hyperlink ref="B3" location="CONTENTS!Print_Area" display="Back to Contents" xr:uid="{5E41E1DA-B6A7-4D9C-AA02-2BAFE43E70F8}"/>
  </hyperlinks>
  <pageMargins left="0.7" right="0.7" top="0.75" bottom="0.75" header="0.3" footer="0.3"/>
  <pageSetup paperSize="9" fitToHeight="0" orientation="landscape"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FB22D4-12EB-46AA-9983-99EDD00B8710}">
  <sheetPr>
    <tabColor theme="2" tint="-9.9978637043366805E-2"/>
    <pageSetUpPr fitToPage="1"/>
  </sheetPr>
  <dimension ref="B1:E101"/>
  <sheetViews>
    <sheetView showGridLines="0" workbookViewId="0">
      <pane xSplit="1" ySplit="7" topLeftCell="B8" activePane="bottomRight" state="frozen"/>
      <selection pane="bottomRight" activeCell="B88" sqref="B88"/>
      <selection pane="bottomLeft" activeCell="C28" sqref="C28"/>
      <selection pane="topRight" activeCell="C28" sqref="C28"/>
    </sheetView>
  </sheetViews>
  <sheetFormatPr defaultColWidth="13.5703125" defaultRowHeight="15" customHeight="1"/>
  <cols>
    <col min="1" max="1" width="1.7109375" style="1" customWidth="1"/>
    <col min="2" max="2" width="167.7109375" style="1" customWidth="1"/>
    <col min="3" max="7" width="11.7109375" style="1" customWidth="1"/>
    <col min="8" max="16384" width="13.5703125" style="1"/>
  </cols>
  <sheetData>
    <row r="1" spans="2:5" ht="12" customHeight="1"/>
    <row r="2" spans="2:5" s="9" customFormat="1" ht="33.75" customHeight="1">
      <c r="B2" s="40" t="s">
        <v>944</v>
      </c>
    </row>
    <row r="3" spans="2:5" s="9" customFormat="1" ht="22.5" customHeight="1">
      <c r="B3" s="241" t="s">
        <v>51</v>
      </c>
    </row>
    <row r="4" spans="2:5" ht="10.15" customHeight="1"/>
    <row r="5" spans="2:5" ht="20.100000000000001" customHeight="1">
      <c r="B5" s="10" t="s">
        <v>791</v>
      </c>
      <c r="D5" s="8"/>
    </row>
    <row r="6" spans="2:5" ht="20.100000000000001" customHeight="1">
      <c r="B6" s="344" t="s">
        <v>792</v>
      </c>
      <c r="D6" s="8"/>
    </row>
    <row r="7" spans="2:5" ht="20.100000000000001" customHeight="1">
      <c r="B7" s="10" t="s">
        <v>945</v>
      </c>
    </row>
    <row r="8" spans="2:5" ht="10.15" customHeight="1">
      <c r="B8" s="10"/>
    </row>
    <row r="9" spans="2:5" ht="20.100000000000001" customHeight="1">
      <c r="B9" s="72" t="s">
        <v>946</v>
      </c>
    </row>
    <row r="10" spans="2:5" ht="20.100000000000001" customHeight="1">
      <c r="B10" s="109" t="s">
        <v>795</v>
      </c>
      <c r="C10" s="106"/>
      <c r="D10" s="468"/>
      <c r="E10" s="468"/>
    </row>
    <row r="11" spans="2:5" ht="20.100000000000001" customHeight="1">
      <c r="B11" s="219" t="s">
        <v>796</v>
      </c>
      <c r="C11" s="106"/>
      <c r="D11" s="106"/>
      <c r="E11" s="106"/>
    </row>
    <row r="12" spans="2:5" ht="20.100000000000001" customHeight="1">
      <c r="B12" s="219" t="s">
        <v>947</v>
      </c>
      <c r="C12" s="242"/>
      <c r="D12" s="242"/>
      <c r="E12" s="242"/>
    </row>
    <row r="13" spans="2:5" ht="20.100000000000001" customHeight="1">
      <c r="B13" s="219" t="s">
        <v>948</v>
      </c>
      <c r="C13" s="243"/>
      <c r="D13" s="244"/>
      <c r="E13" s="243"/>
    </row>
    <row r="14" spans="2:5" ht="20.100000000000001" customHeight="1">
      <c r="B14" s="329" t="s">
        <v>949</v>
      </c>
      <c r="C14" s="243"/>
      <c r="D14" s="244"/>
      <c r="E14" s="244"/>
    </row>
    <row r="15" spans="2:5" ht="20.100000000000001" customHeight="1">
      <c r="B15" s="219" t="s">
        <v>950</v>
      </c>
      <c r="C15" s="243"/>
      <c r="D15" s="245"/>
      <c r="E15" s="243"/>
    </row>
    <row r="16" spans="2:5" ht="20.100000000000001" customHeight="1">
      <c r="B16" s="219" t="s">
        <v>951</v>
      </c>
      <c r="C16" s="242"/>
      <c r="D16" s="242"/>
      <c r="E16" s="242"/>
    </row>
    <row r="17" spans="2:5" ht="20.100000000000001" customHeight="1">
      <c r="B17" s="109" t="s">
        <v>805</v>
      </c>
      <c r="C17" s="106"/>
      <c r="D17" s="468"/>
      <c r="E17" s="468"/>
    </row>
    <row r="18" spans="2:5" ht="20.100000000000001" customHeight="1">
      <c r="B18" s="219" t="s">
        <v>806</v>
      </c>
      <c r="C18" s="243"/>
      <c r="D18" s="244"/>
      <c r="E18" s="243"/>
    </row>
    <row r="19" spans="2:5" ht="20.100000000000001" customHeight="1">
      <c r="B19" s="219" t="s">
        <v>808</v>
      </c>
      <c r="C19" s="243"/>
      <c r="D19" s="244"/>
      <c r="E19" s="243"/>
    </row>
    <row r="20" spans="2:5" ht="20.100000000000001" customHeight="1">
      <c r="B20" s="219" t="s">
        <v>809</v>
      </c>
      <c r="C20" s="243"/>
      <c r="D20" s="243"/>
      <c r="E20" s="243"/>
    </row>
    <row r="21" spans="2:5" ht="20.100000000000001" customHeight="1">
      <c r="B21" s="219" t="s">
        <v>810</v>
      </c>
      <c r="C21" s="243"/>
      <c r="D21" s="244"/>
      <c r="E21" s="243"/>
    </row>
    <row r="22" spans="2:5" ht="20.100000000000001" customHeight="1">
      <c r="B22" s="219" t="s">
        <v>811</v>
      </c>
      <c r="C22" s="242"/>
      <c r="D22" s="242"/>
      <c r="E22" s="242"/>
    </row>
    <row r="23" spans="2:5" ht="20.100000000000001" customHeight="1">
      <c r="B23" s="219" t="s">
        <v>812</v>
      </c>
      <c r="C23" s="242"/>
      <c r="D23" s="242"/>
      <c r="E23" s="242"/>
    </row>
    <row r="24" spans="2:5" ht="20.100000000000001" customHeight="1">
      <c r="B24" s="246" t="s">
        <v>813</v>
      </c>
      <c r="C24" s="242"/>
      <c r="D24" s="242"/>
      <c r="E24" s="242"/>
    </row>
    <row r="25" spans="2:5" ht="20.100000000000001" customHeight="1">
      <c r="B25" s="72" t="s">
        <v>315</v>
      </c>
      <c r="C25" s="106"/>
      <c r="D25" s="468"/>
      <c r="E25" s="468"/>
    </row>
    <row r="26" spans="2:5" ht="20.100000000000001" customHeight="1">
      <c r="B26" s="109" t="s">
        <v>795</v>
      </c>
      <c r="C26" s="106"/>
      <c r="D26" s="106"/>
      <c r="E26" s="106"/>
    </row>
    <row r="27" spans="2:5" ht="41.25" customHeight="1">
      <c r="B27" s="219" t="s">
        <v>952</v>
      </c>
      <c r="C27" s="107"/>
      <c r="D27" s="107"/>
      <c r="E27" s="107"/>
    </row>
    <row r="28" spans="2:5" ht="36.75" customHeight="1">
      <c r="B28" s="219" t="s">
        <v>953</v>
      </c>
      <c r="C28" s="107"/>
      <c r="D28" s="107"/>
      <c r="E28" s="107"/>
    </row>
    <row r="29" spans="2:5" ht="20.100000000000001" customHeight="1">
      <c r="B29" s="219" t="s">
        <v>954</v>
      </c>
      <c r="C29" s="107"/>
      <c r="D29" s="107"/>
      <c r="E29" s="107"/>
    </row>
    <row r="30" spans="2:5" ht="20.100000000000001" customHeight="1">
      <c r="B30" s="219" t="s">
        <v>823</v>
      </c>
      <c r="C30" s="107"/>
      <c r="D30" s="107"/>
      <c r="E30" s="107"/>
    </row>
    <row r="31" spans="2:5" ht="20.100000000000001" customHeight="1">
      <c r="B31" s="219" t="s">
        <v>912</v>
      </c>
      <c r="C31" s="107"/>
      <c r="D31" s="107"/>
      <c r="E31" s="107"/>
    </row>
    <row r="32" spans="2:5" ht="20.100000000000001" customHeight="1">
      <c r="B32" s="328" t="s">
        <v>913</v>
      </c>
      <c r="C32" s="107"/>
      <c r="D32" s="107"/>
      <c r="E32" s="107"/>
    </row>
    <row r="33" spans="2:5" ht="20.100000000000001" customHeight="1">
      <c r="B33" s="219" t="s">
        <v>955</v>
      </c>
      <c r="C33" s="107"/>
      <c r="D33" s="107"/>
      <c r="E33" s="107"/>
    </row>
    <row r="34" spans="2:5" ht="35.25" customHeight="1">
      <c r="B34" s="219" t="s">
        <v>956</v>
      </c>
      <c r="C34" s="107"/>
      <c r="D34" s="107"/>
      <c r="E34" s="107"/>
    </row>
    <row r="35" spans="2:5" ht="20.100000000000001" customHeight="1">
      <c r="B35" s="219" t="s">
        <v>828</v>
      </c>
      <c r="C35" s="107"/>
      <c r="D35" s="107"/>
      <c r="E35" s="107"/>
    </row>
    <row r="36" spans="2:5" ht="20.100000000000001" customHeight="1">
      <c r="B36" s="219" t="s">
        <v>829</v>
      </c>
      <c r="C36" s="107"/>
      <c r="D36" s="107"/>
      <c r="E36" s="107"/>
    </row>
    <row r="37" spans="2:5" ht="20.100000000000001" customHeight="1">
      <c r="B37" s="109" t="s">
        <v>805</v>
      </c>
      <c r="C37" s="107"/>
      <c r="D37" s="107"/>
      <c r="E37" s="107"/>
    </row>
    <row r="38" spans="2:5" ht="20.100000000000001" customHeight="1">
      <c r="B38" s="219" t="s">
        <v>830</v>
      </c>
      <c r="C38" s="107"/>
      <c r="D38" s="107"/>
      <c r="E38" s="107"/>
    </row>
    <row r="39" spans="2:5" ht="20.100000000000001" customHeight="1">
      <c r="B39" s="225" t="s">
        <v>831</v>
      </c>
      <c r="C39" s="107"/>
      <c r="D39" s="107"/>
      <c r="E39" s="107"/>
    </row>
    <row r="40" spans="2:5" ht="20.25" customHeight="1">
      <c r="B40" s="219" t="s">
        <v>957</v>
      </c>
      <c r="C40" s="107"/>
      <c r="D40" s="107"/>
      <c r="E40" s="107"/>
    </row>
    <row r="41" spans="2:5" ht="22.5" customHeight="1">
      <c r="B41" s="356" t="s">
        <v>833</v>
      </c>
      <c r="C41" s="107"/>
      <c r="D41" s="107"/>
      <c r="E41" s="107"/>
    </row>
    <row r="42" spans="2:5" ht="20.100000000000001" customHeight="1">
      <c r="B42" s="330" t="s">
        <v>834</v>
      </c>
      <c r="C42" s="107"/>
      <c r="D42" s="107"/>
      <c r="E42" s="107"/>
    </row>
    <row r="43" spans="2:5" ht="25.5" customHeight="1">
      <c r="B43" s="330" t="s">
        <v>835</v>
      </c>
      <c r="C43" s="107" t="s">
        <v>191</v>
      </c>
      <c r="D43" s="107"/>
      <c r="E43" s="107"/>
    </row>
    <row r="44" spans="2:5" ht="20.100000000000001" customHeight="1">
      <c r="B44" s="72" t="s">
        <v>836</v>
      </c>
      <c r="C44" s="106"/>
      <c r="D44" s="468"/>
      <c r="E44" s="468"/>
    </row>
    <row r="45" spans="2:5" ht="20.100000000000001" customHeight="1">
      <c r="B45" s="109" t="s">
        <v>795</v>
      </c>
      <c r="C45" s="106"/>
      <c r="D45" s="106"/>
      <c r="E45" s="106"/>
    </row>
    <row r="46" spans="2:5" ht="30" customHeight="1">
      <c r="B46" s="219" t="s">
        <v>916</v>
      </c>
      <c r="C46" s="107"/>
      <c r="D46" s="107"/>
      <c r="E46" s="107"/>
    </row>
    <row r="47" spans="2:5" ht="20.100000000000001" customHeight="1">
      <c r="B47" s="219" t="s">
        <v>958</v>
      </c>
      <c r="C47" s="107"/>
      <c r="D47" s="107"/>
      <c r="E47" s="107"/>
    </row>
    <row r="48" spans="2:5" ht="20.100000000000001" customHeight="1">
      <c r="B48" s="219" t="s">
        <v>959</v>
      </c>
      <c r="C48" s="107"/>
      <c r="D48" s="107"/>
      <c r="E48" s="107"/>
    </row>
    <row r="49" spans="2:5" ht="20.100000000000001" customHeight="1">
      <c r="B49" s="219" t="s">
        <v>960</v>
      </c>
      <c r="C49" s="107"/>
      <c r="D49" s="107"/>
      <c r="E49" s="107"/>
    </row>
    <row r="50" spans="2:5" ht="40.5" customHeight="1">
      <c r="B50" s="329" t="s">
        <v>841</v>
      </c>
      <c r="C50" s="107"/>
      <c r="D50" s="107"/>
      <c r="E50" s="107"/>
    </row>
    <row r="51" spans="2:5" ht="40.5" customHeight="1">
      <c r="B51" s="329" t="s">
        <v>920</v>
      </c>
      <c r="C51" s="107"/>
      <c r="D51" s="107"/>
      <c r="E51" s="107"/>
    </row>
    <row r="52" spans="2:5" ht="40.5" customHeight="1">
      <c r="B52" s="329" t="s">
        <v>843</v>
      </c>
      <c r="C52" s="107"/>
      <c r="D52" s="107"/>
      <c r="E52" s="107"/>
    </row>
    <row r="53" spans="2:5" ht="40.5" customHeight="1">
      <c r="B53" s="329" t="s">
        <v>844</v>
      </c>
      <c r="C53" s="107"/>
      <c r="D53" s="107"/>
      <c r="E53" s="107"/>
    </row>
    <row r="54" spans="2:5" ht="20.100000000000001" customHeight="1">
      <c r="B54" s="109" t="s">
        <v>805</v>
      </c>
      <c r="C54" s="107"/>
      <c r="D54" s="107"/>
      <c r="E54" s="107"/>
    </row>
    <row r="55" spans="2:5" ht="20.100000000000001" customHeight="1">
      <c r="B55" s="225" t="s">
        <v>961</v>
      </c>
      <c r="C55" s="107"/>
      <c r="D55" s="107"/>
      <c r="E55" s="107"/>
    </row>
    <row r="56" spans="2:5" ht="20.100000000000001" customHeight="1">
      <c r="B56" s="225" t="s">
        <v>922</v>
      </c>
      <c r="C56" s="107"/>
      <c r="D56" s="107"/>
      <c r="E56" s="107"/>
    </row>
    <row r="57" spans="2:5" ht="20.100000000000001" customHeight="1">
      <c r="B57" s="225" t="s">
        <v>847</v>
      </c>
      <c r="C57" s="107"/>
      <c r="D57" s="107"/>
      <c r="E57" s="107"/>
    </row>
    <row r="58" spans="2:5" ht="20.100000000000001" customHeight="1">
      <c r="B58" s="225" t="s">
        <v>848</v>
      </c>
      <c r="C58" s="107"/>
      <c r="D58" s="107"/>
      <c r="E58" s="107"/>
    </row>
    <row r="59" spans="2:5" ht="20.100000000000001" customHeight="1">
      <c r="B59" s="225" t="s">
        <v>849</v>
      </c>
      <c r="C59" s="107"/>
      <c r="D59" s="107"/>
      <c r="E59" s="107"/>
    </row>
    <row r="60" spans="2:5" ht="20.100000000000001" customHeight="1">
      <c r="B60" s="225" t="s">
        <v>850</v>
      </c>
      <c r="C60" s="107"/>
      <c r="D60" s="107"/>
      <c r="E60" s="107"/>
    </row>
    <row r="61" spans="2:5" ht="20.100000000000001" customHeight="1">
      <c r="B61" s="225" t="s">
        <v>851</v>
      </c>
      <c r="C61" s="107"/>
      <c r="D61" s="107"/>
      <c r="E61" s="107"/>
    </row>
    <row r="62" spans="2:5" ht="20.100000000000001" customHeight="1">
      <c r="B62" s="72" t="s">
        <v>923</v>
      </c>
      <c r="C62" s="106"/>
      <c r="D62" s="468"/>
      <c r="E62" s="468"/>
    </row>
    <row r="63" spans="2:5" ht="20.100000000000001" customHeight="1">
      <c r="B63" s="109" t="s">
        <v>795</v>
      </c>
      <c r="C63" s="106"/>
      <c r="D63" s="106"/>
      <c r="E63" s="106"/>
    </row>
    <row r="64" spans="2:5" ht="20.100000000000001" customHeight="1">
      <c r="B64" s="219" t="s">
        <v>853</v>
      </c>
      <c r="C64" s="107"/>
      <c r="D64" s="107"/>
      <c r="E64" s="107"/>
    </row>
    <row r="65" spans="2:5" ht="20.100000000000001" customHeight="1">
      <c r="B65" s="219" t="s">
        <v>924</v>
      </c>
      <c r="C65" s="107"/>
      <c r="D65" s="107"/>
      <c r="E65" s="107"/>
    </row>
    <row r="66" spans="2:5" ht="20.100000000000001" customHeight="1">
      <c r="B66" s="219" t="s">
        <v>962</v>
      </c>
      <c r="C66" s="107"/>
      <c r="D66" s="107"/>
      <c r="E66" s="107"/>
    </row>
    <row r="67" spans="2:5" ht="20.100000000000001" customHeight="1">
      <c r="B67" s="219" t="s">
        <v>856</v>
      </c>
      <c r="C67" s="107"/>
      <c r="D67" s="107"/>
      <c r="E67" s="107"/>
    </row>
    <row r="68" spans="2:5" ht="30" customHeight="1">
      <c r="B68" s="219" t="s">
        <v>963</v>
      </c>
      <c r="C68" s="107"/>
      <c r="D68" s="107"/>
      <c r="E68" s="107"/>
    </row>
    <row r="69" spans="2:5" ht="20.100000000000001" customHeight="1">
      <c r="B69" s="109" t="s">
        <v>805</v>
      </c>
      <c r="C69" s="107"/>
      <c r="D69" s="107"/>
      <c r="E69" s="107"/>
    </row>
    <row r="70" spans="2:5" ht="31.5" customHeight="1">
      <c r="B70" s="225" t="s">
        <v>927</v>
      </c>
      <c r="C70" s="107"/>
      <c r="D70" s="107"/>
      <c r="E70" s="107"/>
    </row>
    <row r="71" spans="2:5" ht="26.25" customHeight="1">
      <c r="B71" s="330" t="s">
        <v>964</v>
      </c>
      <c r="C71" s="107"/>
      <c r="D71" s="107"/>
      <c r="E71" s="107"/>
    </row>
    <row r="72" spans="2:5" ht="20.100000000000001" customHeight="1">
      <c r="B72" s="72" t="s">
        <v>929</v>
      </c>
      <c r="C72" s="106"/>
      <c r="D72" s="468"/>
      <c r="E72" s="468"/>
    </row>
    <row r="73" spans="2:5" ht="20.100000000000001" customHeight="1">
      <c r="B73" s="109" t="s">
        <v>795</v>
      </c>
      <c r="C73" s="106"/>
      <c r="D73" s="106"/>
      <c r="E73" s="106"/>
    </row>
    <row r="74" spans="2:5" ht="37.5" customHeight="1">
      <c r="B74" s="219" t="s">
        <v>965</v>
      </c>
      <c r="C74" s="107"/>
      <c r="D74" s="107"/>
      <c r="E74" s="107"/>
    </row>
    <row r="75" spans="2:5" ht="20.100000000000001" customHeight="1">
      <c r="B75" s="219" t="s">
        <v>862</v>
      </c>
      <c r="C75" s="107"/>
      <c r="D75" s="107"/>
      <c r="E75" s="107"/>
    </row>
    <row r="76" spans="2:5" ht="20.100000000000001" customHeight="1">
      <c r="B76" s="219" t="s">
        <v>931</v>
      </c>
      <c r="C76" s="107"/>
      <c r="D76" s="107"/>
      <c r="E76" s="107"/>
    </row>
    <row r="77" spans="2:5" ht="38.25" customHeight="1">
      <c r="B77" s="219" t="s">
        <v>966</v>
      </c>
      <c r="C77" s="107"/>
      <c r="D77" s="107"/>
      <c r="E77" s="107"/>
    </row>
    <row r="78" spans="2:5" ht="20.100000000000001" customHeight="1">
      <c r="B78" s="219" t="s">
        <v>865</v>
      </c>
      <c r="C78" s="107"/>
      <c r="D78" s="107"/>
      <c r="E78" s="107"/>
    </row>
    <row r="79" spans="2:5" ht="40.5" customHeight="1">
      <c r="B79" s="219" t="s">
        <v>967</v>
      </c>
      <c r="C79" s="107"/>
      <c r="D79" s="107"/>
      <c r="E79" s="107"/>
    </row>
    <row r="80" spans="2:5" ht="20.100000000000001" customHeight="1">
      <c r="B80" s="431" t="s">
        <v>867</v>
      </c>
      <c r="C80" s="107"/>
      <c r="D80" s="107"/>
      <c r="E80" s="107"/>
    </row>
    <row r="81" spans="2:5" ht="20.100000000000001" customHeight="1">
      <c r="B81" s="219" t="s">
        <v>968</v>
      </c>
      <c r="C81" s="107"/>
      <c r="D81" s="107"/>
      <c r="E81" s="107"/>
    </row>
    <row r="82" spans="2:5" ht="20.100000000000001" customHeight="1">
      <c r="B82" s="219" t="s">
        <v>969</v>
      </c>
      <c r="C82" s="107"/>
      <c r="D82" s="107"/>
      <c r="E82" s="107"/>
    </row>
    <row r="83" spans="2:5" ht="59.25" customHeight="1">
      <c r="B83" s="302" t="s">
        <v>970</v>
      </c>
      <c r="C83" s="107"/>
      <c r="D83" s="107"/>
      <c r="E83" s="107"/>
    </row>
    <row r="84" spans="2:5" ht="20.100000000000001" customHeight="1">
      <c r="B84" s="109" t="s">
        <v>805</v>
      </c>
      <c r="C84" s="107"/>
      <c r="D84" s="107"/>
      <c r="E84" s="107"/>
    </row>
    <row r="85" spans="2:5" ht="20.100000000000001" customHeight="1">
      <c r="B85" s="219" t="s">
        <v>871</v>
      </c>
      <c r="C85" s="107"/>
      <c r="D85" s="107"/>
      <c r="E85" s="107"/>
    </row>
    <row r="86" spans="2:5" ht="20.100000000000001" customHeight="1">
      <c r="B86" s="219" t="s">
        <v>872</v>
      </c>
      <c r="C86" s="107"/>
      <c r="D86" s="107"/>
      <c r="E86" s="107"/>
    </row>
    <row r="87" spans="2:5" ht="20.100000000000001" customHeight="1">
      <c r="B87" s="219" t="s">
        <v>873</v>
      </c>
      <c r="C87" s="107"/>
      <c r="D87" s="107"/>
      <c r="E87" s="107"/>
    </row>
    <row r="88" spans="2:5" ht="20.100000000000001" customHeight="1">
      <c r="B88" s="219" t="s">
        <v>874</v>
      </c>
      <c r="C88" s="107"/>
      <c r="D88" s="107"/>
      <c r="E88" s="107"/>
    </row>
    <row r="89" spans="2:5" ht="20.100000000000001" customHeight="1">
      <c r="B89" s="219" t="s">
        <v>971</v>
      </c>
      <c r="C89" s="107"/>
      <c r="D89" s="107"/>
      <c r="E89" s="107"/>
    </row>
    <row r="90" spans="2:5" ht="20.100000000000001" customHeight="1">
      <c r="B90" s="219" t="s">
        <v>876</v>
      </c>
      <c r="C90" s="107"/>
      <c r="D90" s="107"/>
      <c r="E90" s="107"/>
    </row>
    <row r="91" spans="2:5" ht="20.100000000000001" customHeight="1">
      <c r="B91" s="72" t="s">
        <v>938</v>
      </c>
      <c r="C91" s="106"/>
      <c r="D91" s="468"/>
      <c r="E91" s="468"/>
    </row>
    <row r="92" spans="2:5" ht="20.100000000000001" customHeight="1">
      <c r="B92" s="109" t="s">
        <v>795</v>
      </c>
      <c r="C92" s="106"/>
      <c r="D92" s="106"/>
      <c r="E92" s="106"/>
    </row>
    <row r="93" spans="2:5" ht="20.100000000000001" customHeight="1">
      <c r="B93" s="219" t="s">
        <v>972</v>
      </c>
      <c r="C93" s="107"/>
      <c r="D93" s="107"/>
      <c r="E93" s="107"/>
    </row>
    <row r="94" spans="2:5" ht="27.75" customHeight="1">
      <c r="B94" s="219" t="s">
        <v>884</v>
      </c>
      <c r="C94" s="107"/>
      <c r="D94" s="107"/>
      <c r="E94" s="107"/>
    </row>
    <row r="95" spans="2:5" ht="20.100000000000001" customHeight="1">
      <c r="B95" s="219" t="s">
        <v>885</v>
      </c>
      <c r="C95" s="107"/>
      <c r="D95" s="107"/>
      <c r="E95" s="107"/>
    </row>
    <row r="96" spans="2:5" ht="20.100000000000001" customHeight="1">
      <c r="B96" s="219" t="s">
        <v>973</v>
      </c>
      <c r="C96" s="107"/>
      <c r="D96" s="107"/>
      <c r="E96" s="107"/>
    </row>
    <row r="97" spans="2:5" ht="20.100000000000001" customHeight="1">
      <c r="B97" s="219" t="s">
        <v>974</v>
      </c>
      <c r="C97" s="107"/>
      <c r="D97" s="107"/>
      <c r="E97" s="107"/>
    </row>
    <row r="98" spans="2:5" ht="20.100000000000001" customHeight="1">
      <c r="B98" s="219" t="s">
        <v>975</v>
      </c>
      <c r="C98" s="107"/>
      <c r="D98" s="107"/>
      <c r="E98" s="107"/>
    </row>
    <row r="99" spans="2:5" ht="20.100000000000001" customHeight="1">
      <c r="B99" s="109" t="s">
        <v>805</v>
      </c>
      <c r="C99" s="107"/>
      <c r="D99" s="107"/>
      <c r="E99" s="107"/>
    </row>
    <row r="100" spans="2:5" ht="20.100000000000001" customHeight="1">
      <c r="B100" s="219" t="s">
        <v>942</v>
      </c>
      <c r="C100" s="107"/>
      <c r="D100" s="107"/>
      <c r="E100" s="107"/>
    </row>
    <row r="101" spans="2:5" ht="20.100000000000001" customHeight="1">
      <c r="B101" s="246" t="s">
        <v>943</v>
      </c>
      <c r="C101" s="107"/>
      <c r="D101" s="107"/>
      <c r="E101" s="107"/>
    </row>
  </sheetData>
  <sheetProtection algorithmName="SHA-512" hashValue="zxVqlxsH8xoPqQzVaI7sGfts/SjotsPkwBRWTzRCrJrXO315hsrbmDqhOFEwCMfEY1HIrB5ke/SyCpzlvXWAlg==" saltValue="+B85y0F8U214B5JIUwuSqw==" spinCount="100000" sheet="1" objects="1" scenarios="1"/>
  <mergeCells count="7">
    <mergeCell ref="D62:E62"/>
    <mergeCell ref="D72:E72"/>
    <mergeCell ref="D10:E10"/>
    <mergeCell ref="D17:E17"/>
    <mergeCell ref="D91:E91"/>
    <mergeCell ref="D44:E44"/>
    <mergeCell ref="D25:E25"/>
  </mergeCells>
  <hyperlinks>
    <hyperlink ref="B3" location="CONTENTS!Print_Area" display="Back to Contents" xr:uid="{63FAFBF9-A810-40FD-96D7-72D6BD75B5B1}"/>
  </hyperlinks>
  <pageMargins left="0.7" right="0.7" top="0.75" bottom="0.75" header="0.3" footer="0.3"/>
  <pageSetup paperSize="9" fitToHeight="0" orientation="landscape"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0EDF11-2EA2-4ECC-AA9E-771D96965F73}">
  <sheetPr>
    <tabColor theme="2"/>
  </sheetPr>
  <dimension ref="B1:B5"/>
  <sheetViews>
    <sheetView showGridLines="0" workbookViewId="0">
      <pane xSplit="1" ySplit="3" topLeftCell="B4" activePane="bottomRight" state="frozen"/>
      <selection pane="bottomRight" activeCell="R42" sqref="R42"/>
      <selection pane="bottomLeft" activeCell="R42" sqref="R42"/>
      <selection pane="topRight" activeCell="R42" sqref="R42"/>
    </sheetView>
  </sheetViews>
  <sheetFormatPr defaultRowHeight="14.45"/>
  <cols>
    <col min="1" max="1" width="1.7109375" customWidth="1"/>
  </cols>
  <sheetData>
    <row r="1" spans="2:2" s="1" customFormat="1" ht="12" customHeight="1"/>
    <row r="2" spans="2:2" s="9" customFormat="1" ht="33.75" customHeight="1">
      <c r="B2" s="40" t="s">
        <v>976</v>
      </c>
    </row>
    <row r="3" spans="2:2" s="9" customFormat="1" ht="22.5" customHeight="1">
      <c r="B3" s="241" t="s">
        <v>51</v>
      </c>
    </row>
    <row r="4" spans="2:2" s="1" customFormat="1" ht="10.15" customHeight="1"/>
    <row r="5" spans="2:2">
      <c r="B5" s="346"/>
    </row>
  </sheetData>
  <sheetProtection algorithmName="SHA-512" hashValue="2qICbjOOhRYB/Q9V0VsuQYTbQ7LAG5oOZcVls/ClFDV+RW/s/4MAdgK7fOrwsSG5Kl1adPx2vCQwh8Mudbdzgg==" saltValue="ErSw3VvAYunCDq01S4+XDA==" spinCount="100000" sheet="1" objects="1" scenarios="1"/>
  <hyperlinks>
    <hyperlink ref="B3" location="CONTENTS!Print_Area" display="Back to Contents" xr:uid="{E47E9A2A-892D-4624-A046-D3134B540734}"/>
  </hyperlinks>
  <pageMargins left="0.7" right="0.7" top="0.75" bottom="0.75" header="0.3" footer="0.3"/>
  <pageSetup paperSize="9"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D8B1A8-16AC-40A2-ACDB-5662E36B091B}">
  <sheetPr>
    <tabColor theme="2"/>
  </sheetPr>
  <dimension ref="B1:B5"/>
  <sheetViews>
    <sheetView showGridLines="0" workbookViewId="0">
      <pane xSplit="1" ySplit="3" topLeftCell="B4" activePane="bottomRight" state="frozen"/>
      <selection pane="bottomRight"/>
      <selection pane="bottomLeft" activeCell="R42" sqref="R42"/>
      <selection pane="topRight" activeCell="R42" sqref="R42"/>
    </sheetView>
  </sheetViews>
  <sheetFormatPr defaultRowHeight="14.45"/>
  <cols>
    <col min="1" max="1" width="1.7109375" customWidth="1"/>
  </cols>
  <sheetData>
    <row r="1" spans="2:2" s="1" customFormat="1" ht="12" customHeight="1"/>
    <row r="2" spans="2:2" s="9" customFormat="1" ht="33.75" customHeight="1">
      <c r="B2" s="40" t="s">
        <v>977</v>
      </c>
    </row>
    <row r="3" spans="2:2" s="9" customFormat="1" ht="22.5" customHeight="1">
      <c r="B3" s="241" t="s">
        <v>51</v>
      </c>
    </row>
    <row r="4" spans="2:2" s="1" customFormat="1" ht="10.15" customHeight="1"/>
    <row r="5" spans="2:2">
      <c r="B5" s="346"/>
    </row>
  </sheetData>
  <sheetProtection algorithmName="SHA-512" hashValue="zIo6dgG6KGBU0y2DFIO8mEIDVHP34WlaggOM3p67n+z2PbqGPbHm+wdWXftmFc57orjgXI0hBQ2OzpWgBX9Uyw==" saltValue="RGhaqenw9mOE5FW+LsiihQ==" spinCount="100000" sheet="1" objects="1" scenarios="1"/>
  <hyperlinks>
    <hyperlink ref="B3" location="CONTENTS!Print_Area" display="Back to Contents" xr:uid="{5047AC24-015B-4ABD-8198-5A27C109CC28}"/>
  </hyperlink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172C64-FF0B-4A69-BE3B-1B8BF5B9D407}">
  <sheetPr>
    <tabColor theme="2"/>
  </sheetPr>
  <dimension ref="B1:B5"/>
  <sheetViews>
    <sheetView showGridLines="0" workbookViewId="0">
      <pane xSplit="1" ySplit="3" topLeftCell="B4" activePane="bottomRight" state="frozen"/>
      <selection pane="bottomRight" activeCell="R42" sqref="R42"/>
      <selection pane="bottomLeft" activeCell="R42" sqref="R42"/>
      <selection pane="topRight" activeCell="R42" sqref="R42"/>
    </sheetView>
  </sheetViews>
  <sheetFormatPr defaultRowHeight="14.45"/>
  <cols>
    <col min="1" max="1" width="1.7109375" customWidth="1"/>
  </cols>
  <sheetData>
    <row r="1" spans="2:2" s="1" customFormat="1" ht="12" customHeight="1"/>
    <row r="2" spans="2:2" s="9" customFormat="1" ht="33.75" customHeight="1">
      <c r="B2" s="40" t="s">
        <v>978</v>
      </c>
    </row>
    <row r="3" spans="2:2" s="9" customFormat="1" ht="22.5" customHeight="1">
      <c r="B3" s="241" t="s">
        <v>51</v>
      </c>
    </row>
    <row r="4" spans="2:2" s="1" customFormat="1" ht="10.15" customHeight="1"/>
    <row r="5" spans="2:2">
      <c r="B5" s="346"/>
    </row>
  </sheetData>
  <sheetProtection algorithmName="SHA-512" hashValue="5Tv6r4dScb/r56lQq4Fon1l4QqaQ0yBb/L4MqiKtjMNI/m5H4l33OrR70gL/C6RQOxgp5lVHis1luAQ+Vw43yg==" saltValue="Ynv4IjO9QRdEcT37Bz6UnA==" spinCount="100000" sheet="1" objects="1" scenarios="1"/>
  <hyperlinks>
    <hyperlink ref="B3" location="CONTENTS!Print_Area" display="Back to Contents" xr:uid="{8AC4D56F-C7BE-4E40-A956-554D2E215DC3}"/>
  </hyperlinks>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601B3C9C5DDCEF47A545DBF68544F0B3" ma:contentTypeVersion="16" ma:contentTypeDescription="Create a new document." ma:contentTypeScope="" ma:versionID="ff80996a38e03cd4223d87dc3275fd5d">
  <xsd:schema xmlns:xsd="http://www.w3.org/2001/XMLSchema" xmlns:xs="http://www.w3.org/2001/XMLSchema" xmlns:p="http://schemas.microsoft.com/office/2006/metadata/properties" xmlns:ns2="ec579f4a-479a-46e7-8b36-0681af3df21c" xmlns:ns3="06e01b87-de2c-4788-9be5-3a4425301ddd" targetNamespace="http://schemas.microsoft.com/office/2006/metadata/properties" ma:root="true" ma:fieldsID="bbbaf9bfa1161ddf804177b51035f88c" ns2:_="" ns3:_="">
    <xsd:import namespace="ec579f4a-479a-46e7-8b36-0681af3df21c"/>
    <xsd:import namespace="06e01b87-de2c-4788-9be5-3a4425301ddd"/>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3:TaxCatchAll" minOccurs="0"/>
                <xsd:element ref="ns2:MediaServiceDateTaken" minOccurs="0"/>
                <xsd:element ref="ns2:MediaServiceGenerationTime" minOccurs="0"/>
                <xsd:element ref="ns2:MediaServiceEventHashCode" minOccurs="0"/>
                <xsd:element ref="ns2:MediaLengthInSeconds" minOccurs="0"/>
                <xsd:element ref="ns2:MediaServiceOCR" minOccurs="0"/>
                <xsd:element ref="ns2:MediaServiceObjectDetectorVersions" minOccurs="0"/>
                <xsd:element ref="ns2:MediaServiceLocation" minOccurs="0"/>
                <xsd:element ref="ns2:MediaServiceSearchProperties"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ec579f4a-479a-46e7-8b36-0681af3df21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Image Tags" ma:readOnly="false" ma:fieldId="{5cf76f15-5ced-4ddc-b409-7134ff3c332f}" ma:taxonomyMulti="true" ma:sspId="2b4a0c63-b107-443f-81ac-4a77d015a5bc" ma:termSetId="09814cd3-568e-fe90-9814-8d621ff8fb84" ma:anchorId="fba54fb3-c3e1-fe81-a776-ca4b69148c4d" ma:open="true" ma:isKeyword="false">
      <xsd:complexType>
        <xsd:sequence>
          <xsd:element ref="pc:Terms" minOccurs="0" maxOccurs="1"/>
        </xsd:sequence>
      </xsd:complex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MediaServiceOCR" ma:index="19" nillable="true" ma:displayName="Extracted Text" ma:internalName="MediaServiceOCR" ma:readOnly="true">
      <xsd:simpleType>
        <xsd:restriction base="dms:Note">
          <xsd:maxLength value="255"/>
        </xsd:restriction>
      </xsd:simpleType>
    </xsd:element>
    <xsd:element name="MediaServiceObjectDetectorVersions" ma:index="20" nillable="true" ma:displayName="MediaServiceObjectDetectorVersions" ma:hidden="true" ma:indexed="true" ma:internalName="MediaServiceObjectDetectorVersions" ma:readOnly="true">
      <xsd:simpleType>
        <xsd:restriction base="dms:Text"/>
      </xsd:simpleType>
    </xsd:element>
    <xsd:element name="MediaServiceLocation" ma:index="21" nillable="true" ma:displayName="Location" ma:indexed="true" ma:internalName="MediaServiceLocation"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MediaServiceBillingMetadata" ma:index="23"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06e01b87-de2c-4788-9be5-3a4425301ddd" elementFormDefault="qualified">
    <xsd:import namespace="http://schemas.microsoft.com/office/2006/documentManagement/types"/>
    <xsd:import namespace="http://schemas.microsoft.com/office/infopath/2007/PartnerControls"/>
    <xsd:element name="SharedWithUsers" ma:index="1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Shared With Details" ma:internalName="SharedWithDetails" ma:readOnly="true">
      <xsd:simpleType>
        <xsd:restriction base="dms:Note">
          <xsd:maxLength value="255"/>
        </xsd:restriction>
      </xsd:simpleType>
    </xsd:element>
    <xsd:element name="TaxCatchAll" ma:index="14" nillable="true" ma:displayName="Taxonomy Catch All Column" ma:hidden="true" ma:list="{ea5c4471-cd1c-494f-ba50-7cd8d01eded8}" ma:internalName="TaxCatchAll" ma:showField="CatchAllData" ma:web="06e01b87-de2c-4788-9be5-3a4425301ddd">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ec579f4a-479a-46e7-8b36-0681af3df21c">
      <Terms xmlns="http://schemas.microsoft.com/office/infopath/2007/PartnerControls"/>
    </lcf76f155ced4ddcb4097134ff3c332f>
    <TaxCatchAll xmlns="06e01b87-de2c-4788-9be5-3a4425301ddd" xsi:nil="true"/>
    <SharedWithUsers xmlns="06e01b87-de2c-4788-9be5-3a4425301ddd">
      <UserInfo>
        <DisplayName>Campbell Carlisle</DisplayName>
        <AccountId>402</AccountId>
        <AccountType/>
      </UserInfo>
      <UserInfo>
        <DisplayName>Ann-Marie Quinn</DisplayName>
        <AccountId>15</AccountId>
        <AccountType/>
      </UserInfo>
    </SharedWithUsers>
  </documentManagement>
</p:properties>
</file>

<file path=customXml/itemProps1.xml><?xml version="1.0" encoding="utf-8"?>
<ds:datastoreItem xmlns:ds="http://schemas.openxmlformats.org/officeDocument/2006/customXml" ds:itemID="{ADED1FCF-B10E-490B-88A7-F956958DE75C}"/>
</file>

<file path=customXml/itemProps2.xml><?xml version="1.0" encoding="utf-8"?>
<ds:datastoreItem xmlns:ds="http://schemas.openxmlformats.org/officeDocument/2006/customXml" ds:itemID="{D5BAC736-E384-4073-BDDE-F31F8BABD354}"/>
</file>

<file path=customXml/itemProps3.xml><?xml version="1.0" encoding="utf-8"?>
<ds:datastoreItem xmlns:ds="http://schemas.openxmlformats.org/officeDocument/2006/customXml" ds:itemID="{A27E3327-9BB0-4BB1-9494-1D1BC8161B01}"/>
</file>

<file path=docProps/app.xml><?xml version="1.0" encoding="utf-8"?>
<Properties xmlns="http://schemas.openxmlformats.org/officeDocument/2006/extended-properties" xmlns:vt="http://schemas.openxmlformats.org/officeDocument/2006/docPropsVTypes">
  <Application>Microsoft Excel Online</Application>
  <Manager/>
  <Company>KPMG</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Kerkvliet, Tanya</dc:creator>
  <cp:keywords/>
  <dc:description/>
  <cp:lastModifiedBy/>
  <cp:revision/>
  <dcterms:created xsi:type="dcterms:W3CDTF">2021-03-04T09:21:46Z</dcterms:created>
  <dcterms:modified xsi:type="dcterms:W3CDTF">2026-03-05T03:36:59Z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0x010100601B3C9C5DDCEF47A545DBF68544F0B3</vt:lpwstr>
  </property>
  <property fmtid="{D5CDD505-2E9C-101B-9397-08002B2CF9AE}" pid="3" name="MediaServiceImageTags">
    <vt:lpwstr/>
  </property>
  <property fmtid="{D5CDD505-2E9C-101B-9397-08002B2CF9AE}" pid="4" name="SV_QUERY_LIST_4F35BF76-6C0D-4D9B-82B2-816C12CF3733">
    <vt:lpwstr>empty_477D106A-C0D6-4607-AEBD-E2C9D60EA279</vt:lpwstr>
  </property>
  <property fmtid="{D5CDD505-2E9C-101B-9397-08002B2CF9AE}" pid="5" name="SV_HIDDEN_GRID_QUERY_LIST_4F35BF76-6C0D-4D9B-82B2-816C12CF3733">
    <vt:lpwstr>empty_477D106A-C0D6-4607-AEBD-E2C9D60EA279</vt:lpwstr>
  </property>
</Properties>
</file>